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B50" i="1" l="1"/>
  <c r="C50" i="1"/>
  <c r="B48" i="1"/>
  <c r="D43" i="1"/>
  <c r="C43" i="1"/>
  <c r="E43" i="1" l="1"/>
  <c r="G43" i="1" s="1"/>
  <c r="K43" i="1" s="1"/>
  <c r="F43" i="1"/>
  <c r="J43" i="1" s="1"/>
  <c r="L43" i="1"/>
  <c r="M43" i="1" s="1"/>
  <c r="N43" i="1" s="1"/>
  <c r="O43" i="1" s="1"/>
  <c r="D42" i="1"/>
  <c r="C42" i="1"/>
  <c r="P43" i="1" l="1"/>
  <c r="E42" i="1"/>
  <c r="G42" i="1" s="1"/>
  <c r="F42" i="1"/>
  <c r="J42" i="1" s="1"/>
  <c r="K42" i="1"/>
  <c r="L42" i="1"/>
  <c r="M42" i="1" s="1"/>
  <c r="N42" i="1" s="1"/>
  <c r="O42" i="1" s="1"/>
  <c r="D41" i="1"/>
  <c r="C41" i="1"/>
  <c r="P42" i="1" l="1"/>
  <c r="E41" i="1"/>
  <c r="G41" i="1" s="1"/>
  <c r="F41" i="1" s="1"/>
  <c r="J41" i="1" s="1"/>
  <c r="K41" i="1"/>
  <c r="D40" i="1"/>
  <c r="C40" i="1"/>
  <c r="L41" i="1" l="1"/>
  <c r="M41" i="1" s="1"/>
  <c r="N41" i="1" s="1"/>
  <c r="O41" i="1" s="1"/>
  <c r="P41" i="1" s="1"/>
  <c r="E40" i="1"/>
  <c r="G40" i="1" s="1"/>
  <c r="F40" i="1" s="1"/>
  <c r="J40" i="1" s="1"/>
  <c r="D39" i="1"/>
  <c r="E39" i="1" s="1"/>
  <c r="G39" i="1" s="1"/>
  <c r="C39" i="1"/>
  <c r="L40" i="1" l="1"/>
  <c r="M40" i="1" s="1"/>
  <c r="N40" i="1" s="1"/>
  <c r="O40" i="1" s="1"/>
  <c r="P40" i="1" s="1"/>
  <c r="K40" i="1"/>
  <c r="L39" i="1"/>
  <c r="M39" i="1" s="1"/>
  <c r="N39" i="1" s="1"/>
  <c r="O39" i="1" s="1"/>
  <c r="K39" i="1"/>
  <c r="F39" i="1"/>
  <c r="J39" i="1" s="1"/>
  <c r="D38" i="1"/>
  <c r="C38" i="1"/>
  <c r="P39" i="1" l="1"/>
  <c r="E38" i="1"/>
  <c r="G38" i="1" s="1"/>
  <c r="L38" i="1" s="1"/>
  <c r="M38" i="1" s="1"/>
  <c r="N38" i="1" s="1"/>
  <c r="O38" i="1" s="1"/>
  <c r="D37" i="1"/>
  <c r="C37" i="1"/>
  <c r="F38" i="1" l="1"/>
  <c r="J38" i="1" s="1"/>
  <c r="K38" i="1"/>
  <c r="P38" i="1" s="1"/>
  <c r="E37" i="1"/>
  <c r="G37" i="1" s="1"/>
  <c r="K37" i="1" s="1"/>
  <c r="L37" i="1"/>
  <c r="M37" i="1" s="1"/>
  <c r="N37" i="1" s="1"/>
  <c r="O37" i="1" s="1"/>
  <c r="F37" i="1"/>
  <c r="J37" i="1" s="1"/>
  <c r="D36" i="1"/>
  <c r="C36" i="1"/>
  <c r="P37" i="1" l="1"/>
  <c r="E36" i="1"/>
  <c r="G36" i="1" s="1"/>
  <c r="F36" i="1" s="1"/>
  <c r="J36" i="1" s="1"/>
  <c r="K36" i="1"/>
  <c r="L36" i="1"/>
  <c r="M36" i="1" s="1"/>
  <c r="N36" i="1" s="1"/>
  <c r="O36" i="1" s="1"/>
  <c r="D35" i="1"/>
  <c r="C35" i="1"/>
  <c r="P36" i="1" l="1"/>
  <c r="E35" i="1"/>
  <c r="G35" i="1" s="1"/>
  <c r="F35" i="1" s="1"/>
  <c r="J35" i="1" s="1"/>
  <c r="K35" i="1"/>
  <c r="L35" i="1"/>
  <c r="M35" i="1" s="1"/>
  <c r="N35" i="1" s="1"/>
  <c r="O35" i="1" s="1"/>
  <c r="D34" i="1"/>
  <c r="C34" i="1"/>
  <c r="P35" i="1" l="1"/>
  <c r="E34" i="1"/>
  <c r="G34" i="1" s="1"/>
  <c r="F34" i="1"/>
  <c r="J34" i="1" s="1"/>
  <c r="K34" i="1"/>
  <c r="L34" i="1"/>
  <c r="M34" i="1" s="1"/>
  <c r="N34" i="1" s="1"/>
  <c r="O34" i="1" s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33" i="1"/>
  <c r="M33" i="1" s="1"/>
  <c r="D33" i="1"/>
  <c r="C33" i="1"/>
  <c r="P34" i="1" l="1"/>
  <c r="E33" i="1"/>
  <c r="G33" i="1" s="1"/>
  <c r="N33" i="1" s="1"/>
  <c r="O33" i="1" s="1"/>
  <c r="K33" i="1"/>
  <c r="F33" i="1"/>
  <c r="J33" i="1" s="1"/>
  <c r="D32" i="1"/>
  <c r="C32" i="1"/>
  <c r="P33" i="1" l="1"/>
  <c r="E32" i="1"/>
  <c r="G32" i="1" s="1"/>
  <c r="N32" i="1" s="1"/>
  <c r="O32" i="1" s="1"/>
  <c r="D31" i="1"/>
  <c r="C31" i="1"/>
  <c r="K32" i="1" l="1"/>
  <c r="P32" i="1" s="1"/>
  <c r="F32" i="1"/>
  <c r="J32" i="1" s="1"/>
  <c r="E31" i="1"/>
  <c r="G31" i="1" s="1"/>
  <c r="N31" i="1" s="1"/>
  <c r="O31" i="1" s="1"/>
  <c r="K31" i="1"/>
  <c r="F31" i="1"/>
  <c r="J31" i="1" s="1"/>
  <c r="D30" i="1"/>
  <c r="C30" i="1"/>
  <c r="P31" i="1" l="1"/>
  <c r="E30" i="1"/>
  <c r="G30" i="1" s="1"/>
  <c r="F30" i="1"/>
  <c r="J30" i="1" s="1"/>
  <c r="N30" i="1"/>
  <c r="O30" i="1" s="1"/>
  <c r="K30" i="1"/>
  <c r="D29" i="1"/>
  <c r="C29" i="1"/>
  <c r="P30" i="1" l="1"/>
  <c r="E29" i="1"/>
  <c r="G29" i="1" s="1"/>
  <c r="N29" i="1" s="1"/>
  <c r="O29" i="1" s="1"/>
  <c r="F29" i="1"/>
  <c r="J29" i="1" s="1"/>
  <c r="K29" i="1"/>
  <c r="D28" i="1"/>
  <c r="C28" i="1"/>
  <c r="P29" i="1" l="1"/>
  <c r="E28" i="1"/>
  <c r="G28" i="1" s="1"/>
  <c r="F28" i="1"/>
  <c r="J28" i="1" s="1"/>
  <c r="N28" i="1"/>
  <c r="O28" i="1" s="1"/>
  <c r="K28" i="1"/>
  <c r="D27" i="1"/>
  <c r="C27" i="1"/>
  <c r="P28" i="1" l="1"/>
  <c r="E27" i="1"/>
  <c r="G27" i="1" s="1"/>
  <c r="F27" i="1" s="1"/>
  <c r="J27" i="1" s="1"/>
  <c r="N27" i="1"/>
  <c r="O27" i="1" s="1"/>
  <c r="K27" i="1"/>
  <c r="D26" i="1"/>
  <c r="C26" i="1"/>
  <c r="P27" i="1" l="1"/>
  <c r="E26" i="1"/>
  <c r="G26" i="1" s="1"/>
  <c r="F26" i="1" s="1"/>
  <c r="J26" i="1" s="1"/>
  <c r="N26" i="1"/>
  <c r="O26" i="1" s="1"/>
  <c r="K26" i="1"/>
  <c r="D25" i="1"/>
  <c r="C25" i="1"/>
  <c r="P26" i="1" l="1"/>
  <c r="E25" i="1"/>
  <c r="G25" i="1" s="1"/>
  <c r="N25" i="1"/>
  <c r="O25" i="1" s="1"/>
  <c r="K25" i="1"/>
  <c r="F25" i="1"/>
  <c r="J25" i="1" s="1"/>
  <c r="D24" i="1"/>
  <c r="E24" i="1" s="1"/>
  <c r="G24" i="1" s="1"/>
  <c r="C24" i="1"/>
  <c r="P25" i="1" l="1"/>
  <c r="N24" i="1"/>
  <c r="O24" i="1" s="1"/>
  <c r="K24" i="1"/>
  <c r="F24" i="1"/>
  <c r="J24" i="1" s="1"/>
  <c r="C48" i="1"/>
  <c r="D23" i="1"/>
  <c r="C23" i="1"/>
  <c r="P24" i="1" l="1"/>
  <c r="E23" i="1"/>
  <c r="G23" i="1" s="1"/>
  <c r="F23" i="1" s="1"/>
  <c r="J23" i="1" s="1"/>
  <c r="N23" i="1"/>
  <c r="O23" i="1" s="1"/>
  <c r="K23" i="1"/>
  <c r="D22" i="1"/>
  <c r="C22" i="1"/>
  <c r="P23" i="1" l="1"/>
  <c r="E22" i="1"/>
  <c r="G22" i="1" s="1"/>
  <c r="F22" i="1" s="1"/>
  <c r="J22" i="1" s="1"/>
  <c r="K22" i="1"/>
  <c r="N22" i="1"/>
  <c r="O22" i="1" s="1"/>
  <c r="D21" i="1"/>
  <c r="C21" i="1"/>
  <c r="P22" i="1" l="1"/>
  <c r="E21" i="1"/>
  <c r="G21" i="1" s="1"/>
  <c r="F21" i="1" s="1"/>
  <c r="J21" i="1" s="1"/>
  <c r="N21" i="1"/>
  <c r="O21" i="1" s="1"/>
  <c r="K21" i="1"/>
  <c r="D20" i="1"/>
  <c r="C20" i="1"/>
  <c r="P21" i="1" l="1"/>
  <c r="E20" i="1"/>
  <c r="G20" i="1" s="1"/>
  <c r="N20" i="1" s="1"/>
  <c r="O20" i="1" s="1"/>
  <c r="K20" i="1"/>
  <c r="F20" i="1"/>
  <c r="J20" i="1" s="1"/>
  <c r="D19" i="1"/>
  <c r="C19" i="1"/>
  <c r="P20" i="1" l="1"/>
  <c r="E19" i="1"/>
  <c r="G19" i="1" s="1"/>
  <c r="F19" i="1"/>
  <c r="J19" i="1" s="1"/>
  <c r="N19" i="1"/>
  <c r="O19" i="1" s="1"/>
  <c r="K19" i="1"/>
  <c r="D18" i="1"/>
  <c r="C18" i="1"/>
  <c r="P19" i="1" l="1"/>
  <c r="E18" i="1"/>
  <c r="G18" i="1" s="1"/>
  <c r="F18" i="1" s="1"/>
  <c r="J18" i="1" s="1"/>
  <c r="N18" i="1"/>
  <c r="O18" i="1" s="1"/>
  <c r="K18" i="1"/>
  <c r="D17" i="1"/>
  <c r="C17" i="1"/>
  <c r="P18" i="1" l="1"/>
  <c r="E17" i="1"/>
  <c r="G17" i="1" s="1"/>
  <c r="F17" i="1" s="1"/>
  <c r="J17" i="1" s="1"/>
  <c r="N17" i="1"/>
  <c r="O17" i="1" s="1"/>
  <c r="K17" i="1"/>
  <c r="D16" i="1"/>
  <c r="C16" i="1"/>
  <c r="P17" i="1" l="1"/>
  <c r="E16" i="1"/>
  <c r="G16" i="1" s="1"/>
  <c r="F16" i="1" s="1"/>
  <c r="J16" i="1" s="1"/>
  <c r="K16" i="1"/>
  <c r="D15" i="1"/>
  <c r="C15" i="1"/>
  <c r="N16" i="1" l="1"/>
  <c r="O16" i="1" s="1"/>
  <c r="P16" i="1" s="1"/>
  <c r="E15" i="1"/>
  <c r="G15" i="1" s="1"/>
  <c r="F15" i="1"/>
  <c r="J15" i="1" s="1"/>
  <c r="N15" i="1"/>
  <c r="O15" i="1" s="1"/>
  <c r="K15" i="1"/>
  <c r="D14" i="1"/>
  <c r="C14" i="1"/>
  <c r="P15" i="1" l="1"/>
  <c r="E14" i="1"/>
  <c r="G14" i="1" s="1"/>
  <c r="F14" i="1" s="1"/>
  <c r="J14" i="1" s="1"/>
  <c r="N13" i="1"/>
  <c r="O13" i="1" s="1"/>
  <c r="D13" i="1"/>
  <c r="C13" i="1"/>
  <c r="K14" i="1" l="1"/>
  <c r="N14" i="1"/>
  <c r="O14" i="1" s="1"/>
  <c r="E13" i="1"/>
  <c r="G13" i="1" s="1"/>
  <c r="K13" i="1" s="1"/>
  <c r="P13" i="1" s="1"/>
  <c r="F13" i="1"/>
  <c r="J13" i="1" s="1"/>
  <c r="N12" i="1"/>
  <c r="O12" i="1" s="1"/>
  <c r="D12" i="1"/>
  <c r="C12" i="1"/>
  <c r="P14" i="1" l="1"/>
  <c r="E12" i="1"/>
  <c r="G12" i="1" s="1"/>
  <c r="K12" i="1" s="1"/>
  <c r="P12" i="1" s="1"/>
  <c r="F12" i="1"/>
  <c r="J12" i="1" s="1"/>
  <c r="N11" i="1"/>
  <c r="O11" i="1" s="1"/>
  <c r="D11" i="1"/>
  <c r="C11" i="1"/>
  <c r="E11" i="1" l="1"/>
  <c r="G11" i="1" s="1"/>
  <c r="K11" i="1" s="1"/>
  <c r="P11" i="1" s="1"/>
  <c r="F11" i="1"/>
  <c r="J11" i="1" s="1"/>
  <c r="N10" i="1"/>
  <c r="O10" i="1" s="1"/>
  <c r="D10" i="1"/>
  <c r="C10" i="1"/>
  <c r="E10" i="1" l="1"/>
  <c r="G10" i="1" s="1"/>
  <c r="K10" i="1" s="1"/>
  <c r="P10" i="1" s="1"/>
  <c r="F10" i="1"/>
  <c r="J10" i="1" s="1"/>
  <c r="N8" i="1"/>
  <c r="O8" i="1" s="1"/>
  <c r="D8" i="1"/>
  <c r="C8" i="1"/>
  <c r="N9" i="1"/>
  <c r="O9" i="1" s="1"/>
  <c r="D9" i="1"/>
  <c r="C9" i="1"/>
  <c r="E8" i="1" l="1"/>
  <c r="G8" i="1" s="1"/>
  <c r="K8" i="1" s="1"/>
  <c r="P8" i="1" s="1"/>
  <c r="F8" i="1"/>
  <c r="J8" i="1" s="1"/>
  <c r="E9" i="1"/>
  <c r="G9" i="1" s="1"/>
  <c r="F9" i="1"/>
  <c r="J9" i="1" s="1"/>
  <c r="K9" i="1"/>
  <c r="P9" i="1" s="1"/>
  <c r="D7" i="1"/>
  <c r="C7" i="1"/>
  <c r="D6" i="1"/>
  <c r="D5" i="1"/>
  <c r="C5" i="1"/>
  <c r="D4" i="1"/>
  <c r="C4" i="1"/>
  <c r="E7" i="1" l="1"/>
  <c r="G7" i="1" s="1"/>
  <c r="K7" i="1" s="1"/>
  <c r="N7" i="1"/>
  <c r="O7" i="1" s="1"/>
  <c r="P7" i="1" s="1"/>
  <c r="F7" i="1"/>
  <c r="J7" i="1" s="1"/>
  <c r="E5" i="1"/>
  <c r="G5" i="1" s="1"/>
  <c r="N5" i="1" s="1"/>
  <c r="O5" i="1" s="1"/>
  <c r="P5" i="1" s="1"/>
  <c r="E4" i="1"/>
  <c r="G4" i="1" s="1"/>
  <c r="F4" i="1" s="1"/>
  <c r="J4" i="1" s="1"/>
  <c r="C6" i="1"/>
  <c r="E6" i="1" s="1"/>
  <c r="G6" i="1" s="1"/>
  <c r="K5" i="1" l="1"/>
  <c r="F5" i="1"/>
  <c r="J5" i="1" s="1"/>
  <c r="K4" i="1"/>
  <c r="N6" i="1"/>
  <c r="O6" i="1" s="1"/>
  <c r="P6" i="1" s="1"/>
  <c r="K6" i="1"/>
  <c r="F6" i="1"/>
  <c r="J6" i="1" s="1"/>
</calcChain>
</file>

<file path=xl/sharedStrings.xml><?xml version="1.0" encoding="utf-8"?>
<sst xmlns="http://schemas.openxmlformats.org/spreadsheetml/2006/main" count="16" uniqueCount="16">
  <si>
    <t>Anzahl der Tage</t>
  </si>
  <si>
    <t>monatlicher Grundpreis, Grund-versorgung</t>
  </si>
  <si>
    <t>monatliche Stromkosten, inkl. Grundpreis</t>
  </si>
  <si>
    <t>jähliche Stromkosten, inkl. Grundpreis</t>
  </si>
  <si>
    <t>Anzahl der kWh</t>
  </si>
  <si>
    <t>durchschnitt-
licher 
Tägesverbrauch, kWh</t>
  </si>
  <si>
    <t>durchschnitt-
licher 
Monatsverbrauch, kWh</t>
  </si>
  <si>
    <t>Jahresverbrauch, kWh</t>
  </si>
  <si>
    <t xml:space="preserve">jähliche Stromkosten, Paket 4700 ohne Bonus </t>
  </si>
  <si>
    <t xml:space="preserve">jähliche Stromkosten, Paket 4700 mit Bonus </t>
  </si>
  <si>
    <t>Jahresmehr-verbrauch,
kWh</t>
  </si>
  <si>
    <t>Kosten des Mehrver-brauchs
Paket 4700</t>
  </si>
  <si>
    <t>Datum</t>
  </si>
  <si>
    <t>Stromzähler</t>
  </si>
  <si>
    <t>Kosten einer kWh, 
Grund-versorgung</t>
  </si>
  <si>
    <t>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</si>
</sst>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0.0000"/>
    <numFmt numFmtId="165" formatCode="#,##0_ ;[Red]\-#,##0\ "/>
    <numFmt numFmtId="166" formatCode="_-* #,##0.00\ [$€-407]_-;\-* #,##0.00\ [$€-407]_-;_-* &quot;-&quot;??\ [$€-407]_-;_-@_-"/>
    <numFmt numFmtId="167" formatCode="_-* #,##0.0000\ [$€-407]_-;\-* #,##0.0000\ [$€-407]_-;_-* &quot;-&quot;??\ [$€-407]_-;_-@_-"/>
    <numFmt numFmtId="168" formatCode="_-* #,##0.00\ [$€-407]_-;\-* #,##0.00\ [$€-407]_-;_-* &quot;-&quot;????\ [$€-407]_-;_-@_-"/>
    <numFmt numFmtId="169" formatCode="#;\-#;&quot;-&quot;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167" fontId="0" fillId="0" borderId="0" xfId="0" applyNumberFormat="1"/>
    <xf numFmtId="44" fontId="0" fillId="0" borderId="0" xfId="1" applyFont="1"/>
    <xf numFmtId="168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166" fontId="2" fillId="0" borderId="0" xfId="0" applyNumberFormat="1" applyFont="1"/>
    <xf numFmtId="10" fontId="0" fillId="0" borderId="0" xfId="2" applyNumberFormat="1" applyFont="1"/>
    <xf numFmtId="1" fontId="0" fillId="0" borderId="0" xfId="2" applyNumberFormat="1" applyFont="1" applyAlignment="1">
      <alignment horizontal="center"/>
    </xf>
    <xf numFmtId="169" fontId="0" fillId="0" borderId="0" xfId="0" applyNumberFormat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Normal="100" workbookViewId="0"/>
  </sheetViews>
  <sheetFormatPr baseColWidth="10" defaultRowHeight="15" x14ac:dyDescent="0.25"/>
  <cols>
    <col min="3" max="3" width="12.42578125" customWidth="1"/>
    <col min="4" max="4" width="12.140625" customWidth="1"/>
    <col min="5" max="5" width="15.85546875" customWidth="1"/>
    <col min="6" max="6" width="18.42578125" customWidth="1"/>
    <col min="7" max="7" width="16.5703125" customWidth="1"/>
    <col min="8" max="8" width="14.140625" customWidth="1"/>
    <col min="9" max="9" width="12.28515625" customWidth="1"/>
    <col min="10" max="10" width="13.42578125" customWidth="1"/>
    <col min="11" max="11" width="13.7109375" customWidth="1"/>
    <col min="12" max="12" width="12.140625" customWidth="1"/>
    <col min="13" max="13" width="13.42578125" customWidth="1"/>
    <col min="14" max="14" width="13" customWidth="1"/>
    <col min="15" max="15" width="13.42578125" customWidth="1"/>
  </cols>
  <sheetData>
    <row r="1" spans="1:16" s="6" customFormat="1" ht="70.5" customHeight="1" x14ac:dyDescent="0.25">
      <c r="A1" s="6" t="s">
        <v>12</v>
      </c>
      <c r="B1" s="6" t="s">
        <v>13</v>
      </c>
      <c r="C1" s="6" t="s">
        <v>0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14</v>
      </c>
      <c r="I1" s="6" t="s">
        <v>1</v>
      </c>
      <c r="J1" s="6" t="s">
        <v>2</v>
      </c>
      <c r="K1" s="6" t="s">
        <v>3</v>
      </c>
      <c r="L1" s="6" t="s">
        <v>10</v>
      </c>
      <c r="M1" s="6" t="s">
        <v>11</v>
      </c>
      <c r="N1" s="6" t="s">
        <v>8</v>
      </c>
      <c r="O1" s="6" t="s">
        <v>9</v>
      </c>
      <c r="P1" s="11" t="s">
        <v>15</v>
      </c>
    </row>
    <row r="2" spans="1:16" x14ac:dyDescent="0.25">
      <c r="P2" s="12"/>
    </row>
    <row r="3" spans="1:16" x14ac:dyDescent="0.25">
      <c r="A3" s="1">
        <v>42314</v>
      </c>
      <c r="B3">
        <v>28226</v>
      </c>
      <c r="P3" s="12"/>
    </row>
    <row r="4" spans="1:16" x14ac:dyDescent="0.25">
      <c r="A4" s="1">
        <v>42364</v>
      </c>
      <c r="B4">
        <v>28568</v>
      </c>
      <c r="C4">
        <f>A4-$A$3</f>
        <v>50</v>
      </c>
      <c r="D4">
        <f>B4-B3</f>
        <v>342</v>
      </c>
      <c r="E4" s="2">
        <f t="shared" ref="E4:E9" si="0">D4/C4</f>
        <v>6.84</v>
      </c>
      <c r="F4" s="4">
        <f t="shared" ref="F4:F10" si="1">G4/12</f>
        <v>208.04999999999998</v>
      </c>
      <c r="G4" s="4">
        <f t="shared" ref="G4:G9" si="2">E4*365</f>
        <v>2496.6</v>
      </c>
      <c r="H4" s="7">
        <v>0.26350000000000001</v>
      </c>
      <c r="I4" s="8">
        <v>6.97</v>
      </c>
      <c r="J4" s="9">
        <f t="shared" ref="J4:J9" si="3">F4*H4+I4</f>
        <v>61.791174999999996</v>
      </c>
      <c r="K4" s="9">
        <f t="shared" ref="K4:K9" si="4">G4*H4+I4*12</f>
        <v>741.4941</v>
      </c>
      <c r="L4" s="4"/>
      <c r="M4" s="8"/>
      <c r="N4" s="10"/>
      <c r="O4" s="10"/>
      <c r="P4" s="12"/>
    </row>
    <row r="5" spans="1:16" x14ac:dyDescent="0.25">
      <c r="A5" s="1">
        <v>42398</v>
      </c>
      <c r="B5">
        <v>29019</v>
      </c>
      <c r="C5">
        <f t="shared" ref="C5:C10" si="5">A5-$A$4</f>
        <v>34</v>
      </c>
      <c r="D5">
        <f t="shared" ref="D5:D10" si="6">B5-$B$4</f>
        <v>451</v>
      </c>
      <c r="E5" s="2">
        <f t="shared" si="0"/>
        <v>13.264705882352942</v>
      </c>
      <c r="F5" s="4">
        <f t="shared" si="1"/>
        <v>403.46813725490193</v>
      </c>
      <c r="G5" s="4">
        <f t="shared" si="2"/>
        <v>4841.6176470588234</v>
      </c>
      <c r="H5" s="7">
        <v>0.26350000000000001</v>
      </c>
      <c r="I5" s="8">
        <v>6.97</v>
      </c>
      <c r="J5" s="9">
        <f t="shared" si="3"/>
        <v>113.28385416666666</v>
      </c>
      <c r="K5" s="9">
        <f t="shared" si="4"/>
        <v>1359.4062500000002</v>
      </c>
      <c r="L5" s="16">
        <f t="shared" ref="L5:L32" si="7">G5-4700</f>
        <v>141.61764705882342</v>
      </c>
      <c r="M5" s="8">
        <f t="shared" ref="M5:M32" si="8">IF((L5&lt;0),0,(L5*0.4))</f>
        <v>56.64705882352937</v>
      </c>
      <c r="N5" s="10">
        <f t="shared" ref="N5:N11" si="9">987+M5</f>
        <v>1043.6470588235293</v>
      </c>
      <c r="O5" s="10">
        <f t="shared" ref="O5:O11" si="10">(N5)*(100%-15%)</f>
        <v>887.09999999999991</v>
      </c>
      <c r="P5" s="13">
        <f t="shared" ref="P5:P10" si="11">K5-O5</f>
        <v>472.30625000000032</v>
      </c>
    </row>
    <row r="6" spans="1:16" x14ac:dyDescent="0.25">
      <c r="A6" s="1">
        <v>42412</v>
      </c>
      <c r="B6">
        <v>29190</v>
      </c>
      <c r="C6">
        <f t="shared" si="5"/>
        <v>48</v>
      </c>
      <c r="D6">
        <f t="shared" si="6"/>
        <v>622</v>
      </c>
      <c r="E6" s="2">
        <f t="shared" si="0"/>
        <v>12.958333333333334</v>
      </c>
      <c r="F6" s="4">
        <f t="shared" si="1"/>
        <v>394.1493055555556</v>
      </c>
      <c r="G6" s="4">
        <f t="shared" si="2"/>
        <v>4729.791666666667</v>
      </c>
      <c r="H6" s="7">
        <v>0.26350000000000001</v>
      </c>
      <c r="I6" s="8">
        <v>6.97</v>
      </c>
      <c r="J6" s="9">
        <f t="shared" si="3"/>
        <v>110.8283420138889</v>
      </c>
      <c r="K6" s="9">
        <f t="shared" si="4"/>
        <v>1329.940104166667</v>
      </c>
      <c r="L6" s="16">
        <f t="shared" si="7"/>
        <v>29.79166666666697</v>
      </c>
      <c r="M6" s="8">
        <f t="shared" si="8"/>
        <v>11.916666666666789</v>
      </c>
      <c r="N6" s="10">
        <f t="shared" si="9"/>
        <v>998.91666666666674</v>
      </c>
      <c r="O6" s="10">
        <f t="shared" si="10"/>
        <v>849.07916666666677</v>
      </c>
      <c r="P6" s="13">
        <f t="shared" si="11"/>
        <v>480.8609375000002</v>
      </c>
    </row>
    <row r="7" spans="1:16" x14ac:dyDescent="0.25">
      <c r="A7" s="1">
        <v>42420</v>
      </c>
      <c r="B7">
        <v>29284</v>
      </c>
      <c r="C7">
        <f t="shared" si="5"/>
        <v>56</v>
      </c>
      <c r="D7">
        <f t="shared" si="6"/>
        <v>716</v>
      </c>
      <c r="E7" s="2">
        <f t="shared" si="0"/>
        <v>12.785714285714286</v>
      </c>
      <c r="F7" s="4">
        <f t="shared" si="1"/>
        <v>388.89880952380958</v>
      </c>
      <c r="G7" s="4">
        <f t="shared" si="2"/>
        <v>4666.7857142857147</v>
      </c>
      <c r="H7" s="7">
        <v>0.26350000000000001</v>
      </c>
      <c r="I7" s="8">
        <v>6.97</v>
      </c>
      <c r="J7" s="9">
        <f t="shared" si="3"/>
        <v>109.44483630952382</v>
      </c>
      <c r="K7" s="9">
        <f t="shared" si="4"/>
        <v>1313.338035714286</v>
      </c>
      <c r="L7" s="16">
        <f t="shared" si="7"/>
        <v>-33.214285714285325</v>
      </c>
      <c r="M7" s="8">
        <f t="shared" si="8"/>
        <v>0</v>
      </c>
      <c r="N7" s="10">
        <f t="shared" si="9"/>
        <v>987</v>
      </c>
      <c r="O7" s="10">
        <f t="shared" si="10"/>
        <v>838.94999999999993</v>
      </c>
      <c r="P7" s="13">
        <f t="shared" si="11"/>
        <v>474.38803571428605</v>
      </c>
    </row>
    <row r="8" spans="1:16" x14ac:dyDescent="0.25">
      <c r="A8" s="1">
        <v>42422</v>
      </c>
      <c r="B8">
        <v>29304</v>
      </c>
      <c r="C8">
        <f t="shared" si="5"/>
        <v>58</v>
      </c>
      <c r="D8">
        <f t="shared" si="6"/>
        <v>736</v>
      </c>
      <c r="E8" s="2">
        <f t="shared" si="0"/>
        <v>12.689655172413794</v>
      </c>
      <c r="F8" s="4">
        <f t="shared" si="1"/>
        <v>385.97701149425285</v>
      </c>
      <c r="G8" s="4">
        <f t="shared" si="2"/>
        <v>4631.7241379310344</v>
      </c>
      <c r="H8" s="7">
        <v>0.26350000000000001</v>
      </c>
      <c r="I8" s="8">
        <v>6.97</v>
      </c>
      <c r="J8" s="9">
        <f t="shared" si="3"/>
        <v>108.67494252873563</v>
      </c>
      <c r="K8" s="9">
        <f t="shared" si="4"/>
        <v>1304.0993103448277</v>
      </c>
      <c r="L8" s="16">
        <f t="shared" si="7"/>
        <v>-68.27586206896558</v>
      </c>
      <c r="M8" s="8">
        <f t="shared" si="8"/>
        <v>0</v>
      </c>
      <c r="N8" s="10">
        <f t="shared" si="9"/>
        <v>987</v>
      </c>
      <c r="O8" s="10">
        <f t="shared" si="10"/>
        <v>838.94999999999993</v>
      </c>
      <c r="P8" s="13">
        <f t="shared" si="11"/>
        <v>465.14931034482777</v>
      </c>
    </row>
    <row r="9" spans="1:16" x14ac:dyDescent="0.25">
      <c r="A9" s="1">
        <v>42423</v>
      </c>
      <c r="B9">
        <v>29313</v>
      </c>
      <c r="C9">
        <f t="shared" si="5"/>
        <v>59</v>
      </c>
      <c r="D9">
        <f t="shared" si="6"/>
        <v>745</v>
      </c>
      <c r="E9" s="2">
        <f t="shared" si="0"/>
        <v>12.627118644067796</v>
      </c>
      <c r="F9" s="4">
        <f t="shared" si="1"/>
        <v>384.07485875706215</v>
      </c>
      <c r="G9" s="4">
        <f t="shared" si="2"/>
        <v>4608.8983050847455</v>
      </c>
      <c r="H9" s="7">
        <v>0.26350000000000001</v>
      </c>
      <c r="I9" s="8">
        <v>6.97</v>
      </c>
      <c r="J9" s="9">
        <f t="shared" si="3"/>
        <v>108.17372528248588</v>
      </c>
      <c r="K9" s="9">
        <f t="shared" si="4"/>
        <v>1298.0847033898306</v>
      </c>
      <c r="L9" s="16">
        <f t="shared" si="7"/>
        <v>-91.101694915254484</v>
      </c>
      <c r="M9" s="8">
        <f t="shared" si="8"/>
        <v>0</v>
      </c>
      <c r="N9" s="10">
        <f t="shared" si="9"/>
        <v>987</v>
      </c>
      <c r="O9" s="10">
        <f t="shared" si="10"/>
        <v>838.94999999999993</v>
      </c>
      <c r="P9" s="13">
        <f t="shared" si="11"/>
        <v>459.13470338983063</v>
      </c>
    </row>
    <row r="10" spans="1:16" x14ac:dyDescent="0.25">
      <c r="A10" s="1">
        <v>42425</v>
      </c>
      <c r="B10">
        <v>29339</v>
      </c>
      <c r="C10">
        <f t="shared" si="5"/>
        <v>61</v>
      </c>
      <c r="D10">
        <f t="shared" si="6"/>
        <v>771</v>
      </c>
      <c r="E10" s="2">
        <f t="shared" ref="E10" si="12">D10/C10</f>
        <v>12.639344262295081</v>
      </c>
      <c r="F10" s="4">
        <f t="shared" si="1"/>
        <v>384.44672131147536</v>
      </c>
      <c r="G10" s="4">
        <f t="shared" ref="G10" si="13">E10*365</f>
        <v>4613.3606557377043</v>
      </c>
      <c r="H10" s="7">
        <v>0.26350000000000001</v>
      </c>
      <c r="I10" s="8">
        <v>6.97</v>
      </c>
      <c r="J10" s="9">
        <f t="shared" ref="J10" si="14">F10*H10+I10</f>
        <v>108.27171106557375</v>
      </c>
      <c r="K10" s="9">
        <f t="shared" ref="K10" si="15">G10*H10+I10*12</f>
        <v>1299.2605327868853</v>
      </c>
      <c r="L10" s="16">
        <f t="shared" si="7"/>
        <v>-86.639344262295708</v>
      </c>
      <c r="M10" s="8">
        <f t="shared" si="8"/>
        <v>0</v>
      </c>
      <c r="N10" s="10">
        <f t="shared" si="9"/>
        <v>987</v>
      </c>
      <c r="O10" s="10">
        <f t="shared" si="10"/>
        <v>838.94999999999993</v>
      </c>
      <c r="P10" s="13">
        <f t="shared" si="11"/>
        <v>460.31053278688535</v>
      </c>
    </row>
    <row r="11" spans="1:16" x14ac:dyDescent="0.25">
      <c r="A11" s="1">
        <v>42430</v>
      </c>
      <c r="B11">
        <v>29407</v>
      </c>
      <c r="C11">
        <f t="shared" ref="C11" si="16">A11-$A$4</f>
        <v>66</v>
      </c>
      <c r="D11">
        <f t="shared" ref="D11" si="17">B11-$B$4</f>
        <v>839</v>
      </c>
      <c r="E11" s="2">
        <f t="shared" ref="E11" si="18">D11/C11</f>
        <v>12.712121212121213</v>
      </c>
      <c r="F11" s="4">
        <f t="shared" ref="F11" si="19">G11/12</f>
        <v>386.66035353535358</v>
      </c>
      <c r="G11" s="4">
        <f t="shared" ref="G11" si="20">E11*365</f>
        <v>4639.9242424242429</v>
      </c>
      <c r="H11" s="7">
        <v>0.26350000000000001</v>
      </c>
      <c r="I11" s="8">
        <v>6.97</v>
      </c>
      <c r="J11" s="9">
        <f t="shared" ref="J11" si="21">F11*H11+I11</f>
        <v>108.85500315656567</v>
      </c>
      <c r="K11" s="9">
        <f t="shared" ref="K11" si="22">G11*H11+I11*12</f>
        <v>1306.2600378787881</v>
      </c>
      <c r="L11" s="16">
        <f t="shared" si="7"/>
        <v>-60.075757575757052</v>
      </c>
      <c r="M11" s="8">
        <f t="shared" si="8"/>
        <v>0</v>
      </c>
      <c r="N11" s="10">
        <f t="shared" si="9"/>
        <v>987</v>
      </c>
      <c r="O11" s="10">
        <f t="shared" si="10"/>
        <v>838.94999999999993</v>
      </c>
      <c r="P11" s="13">
        <f t="shared" ref="P11" si="23">K11-O11</f>
        <v>467.31003787878819</v>
      </c>
    </row>
    <row r="12" spans="1:16" x14ac:dyDescent="0.25">
      <c r="A12" s="1">
        <v>42433</v>
      </c>
      <c r="B12">
        <v>29449</v>
      </c>
      <c r="C12">
        <f t="shared" ref="C12" si="24">A12-$A$4</f>
        <v>69</v>
      </c>
      <c r="D12">
        <f t="shared" ref="D12" si="25">B12-$B$4</f>
        <v>881</v>
      </c>
      <c r="E12" s="2">
        <f t="shared" ref="E12" si="26">D12/C12</f>
        <v>12.768115942028986</v>
      </c>
      <c r="F12" s="4">
        <f t="shared" ref="F12" si="27">G12/12</f>
        <v>388.36352657004835</v>
      </c>
      <c r="G12" s="4">
        <f t="shared" ref="G12" si="28">E12*365</f>
        <v>4660.36231884058</v>
      </c>
      <c r="H12" s="7">
        <v>0.26350000000000001</v>
      </c>
      <c r="I12" s="8">
        <v>6.97</v>
      </c>
      <c r="J12" s="9">
        <f t="shared" ref="J12" si="29">F12*H12+I12</f>
        <v>109.30378925120775</v>
      </c>
      <c r="K12" s="9">
        <f t="shared" ref="K12" si="30">G12*H12+I12*12</f>
        <v>1311.6454710144931</v>
      </c>
      <c r="L12" s="16">
        <f t="shared" si="7"/>
        <v>-39.637681159420026</v>
      </c>
      <c r="M12" s="8">
        <f t="shared" si="8"/>
        <v>0</v>
      </c>
      <c r="N12" s="10">
        <f t="shared" ref="N12" si="31">987+M12</f>
        <v>987</v>
      </c>
      <c r="O12" s="10">
        <f t="shared" ref="O12" si="32">(N12)*(100%-15%)</f>
        <v>838.94999999999993</v>
      </c>
      <c r="P12" s="13">
        <f t="shared" ref="P12" si="33">K12-O12</f>
        <v>472.69547101449314</v>
      </c>
    </row>
    <row r="13" spans="1:16" x14ac:dyDescent="0.25">
      <c r="A13" s="1">
        <v>42435</v>
      </c>
      <c r="B13">
        <v>29485</v>
      </c>
      <c r="C13">
        <f t="shared" ref="C13" si="34">A13-$A$4</f>
        <v>71</v>
      </c>
      <c r="D13">
        <f t="shared" ref="D13" si="35">B13-$B$4</f>
        <v>917</v>
      </c>
      <c r="E13" s="2">
        <f t="shared" ref="E13" si="36">D13/C13</f>
        <v>12.915492957746478</v>
      </c>
      <c r="F13" s="4">
        <f t="shared" ref="F13" si="37">G13/12</f>
        <v>392.84624413145542</v>
      </c>
      <c r="G13" s="4">
        <f t="shared" ref="G13" si="38">E13*365</f>
        <v>4714.1549295774648</v>
      </c>
      <c r="H13" s="7">
        <v>0.26350000000000001</v>
      </c>
      <c r="I13" s="8">
        <v>6.97</v>
      </c>
      <c r="J13" s="9">
        <f t="shared" ref="J13" si="39">F13*H13+I13</f>
        <v>110.4849853286385</v>
      </c>
      <c r="K13" s="9">
        <f t="shared" ref="K13" si="40">G13*H13+I13*12</f>
        <v>1325.8198239436622</v>
      </c>
      <c r="L13" s="16">
        <f t="shared" si="7"/>
        <v>14.154929577464827</v>
      </c>
      <c r="M13" s="8">
        <f t="shared" si="8"/>
        <v>5.661971830985931</v>
      </c>
      <c r="N13" s="10">
        <f t="shared" ref="N13" si="41">987+M13</f>
        <v>992.66197183098598</v>
      </c>
      <c r="O13" s="10">
        <f t="shared" ref="O13" si="42">(N13)*(100%-15%)</f>
        <v>843.76267605633802</v>
      </c>
      <c r="P13" s="13">
        <f t="shared" ref="P13" si="43">K13-O13</f>
        <v>482.05714788732416</v>
      </c>
    </row>
    <row r="14" spans="1:16" x14ac:dyDescent="0.25">
      <c r="A14" s="1">
        <v>42441</v>
      </c>
      <c r="B14">
        <v>29580</v>
      </c>
      <c r="C14">
        <f t="shared" ref="C14" si="44">A14-$A$4</f>
        <v>77</v>
      </c>
      <c r="D14">
        <f t="shared" ref="D14" si="45">B14-$B$4</f>
        <v>1012</v>
      </c>
      <c r="E14" s="2">
        <f t="shared" ref="E14" si="46">D14/C14</f>
        <v>13.142857142857142</v>
      </c>
      <c r="F14" s="4">
        <f t="shared" ref="F14" si="47">G14/12</f>
        <v>399.76190476190476</v>
      </c>
      <c r="G14" s="4">
        <f t="shared" ref="G14" si="48">E14*365</f>
        <v>4797.1428571428569</v>
      </c>
      <c r="H14" s="7">
        <v>0.26350000000000001</v>
      </c>
      <c r="I14" s="8">
        <v>6.97</v>
      </c>
      <c r="J14" s="9">
        <f t="shared" ref="J14" si="49">F14*H14+I14</f>
        <v>112.3072619047619</v>
      </c>
      <c r="K14" s="9">
        <f t="shared" ref="K14" si="50">G14*H14+I14*12</f>
        <v>1347.687142857143</v>
      </c>
      <c r="L14" s="16">
        <f t="shared" si="7"/>
        <v>97.142857142856883</v>
      </c>
      <c r="M14" s="8">
        <f t="shared" si="8"/>
        <v>38.857142857142755</v>
      </c>
      <c r="N14" s="10">
        <f t="shared" ref="N14" si="51">987+M14</f>
        <v>1025.8571428571427</v>
      </c>
      <c r="O14" s="10">
        <f t="shared" ref="O14" si="52">(N14)*(100%-15%)</f>
        <v>871.97857142857129</v>
      </c>
      <c r="P14" s="13">
        <f t="shared" ref="P14" si="53">K14-O14</f>
        <v>475.70857142857176</v>
      </c>
    </row>
    <row r="15" spans="1:16" x14ac:dyDescent="0.25">
      <c r="A15" s="1">
        <v>42443</v>
      </c>
      <c r="B15">
        <v>29608</v>
      </c>
      <c r="C15">
        <f t="shared" ref="C15" si="54">A15-$A$4</f>
        <v>79</v>
      </c>
      <c r="D15">
        <f t="shared" ref="D15" si="55">B15-$B$4</f>
        <v>1040</v>
      </c>
      <c r="E15" s="2">
        <f t="shared" ref="E15" si="56">D15/C15</f>
        <v>13.164556962025317</v>
      </c>
      <c r="F15" s="4">
        <f t="shared" ref="F15" si="57">G15/12</f>
        <v>400.42194092827003</v>
      </c>
      <c r="G15" s="4">
        <f t="shared" ref="G15" si="58">E15*365</f>
        <v>4805.0632911392404</v>
      </c>
      <c r="H15" s="7">
        <v>0.26350000000000001</v>
      </c>
      <c r="I15" s="8">
        <v>6.97</v>
      </c>
      <c r="J15" s="9">
        <f t="shared" ref="J15" si="59">F15*H15+I15</f>
        <v>112.48118143459915</v>
      </c>
      <c r="K15" s="9">
        <f t="shared" ref="K15" si="60">G15*H15+I15*12</f>
        <v>1349.7741772151901</v>
      </c>
      <c r="L15" s="16">
        <f t="shared" si="7"/>
        <v>105.06329113924039</v>
      </c>
      <c r="M15" s="8">
        <f t="shared" si="8"/>
        <v>42.025316455696156</v>
      </c>
      <c r="N15" s="10">
        <f t="shared" ref="N15" si="61">987+M15</f>
        <v>1029.0253164556962</v>
      </c>
      <c r="O15" s="10">
        <f t="shared" ref="O15" si="62">(N15)*(100%-15%)</f>
        <v>874.67151898734176</v>
      </c>
      <c r="P15" s="13">
        <f t="shared" ref="P15" si="63">K15-O15</f>
        <v>475.10265822784834</v>
      </c>
    </row>
    <row r="16" spans="1:16" x14ac:dyDescent="0.25">
      <c r="A16" s="1">
        <v>42444</v>
      </c>
      <c r="B16">
        <v>29621</v>
      </c>
      <c r="C16">
        <f t="shared" ref="C16" si="64">A16-$A$4</f>
        <v>80</v>
      </c>
      <c r="D16">
        <f t="shared" ref="D16" si="65">B16-$B$4</f>
        <v>1053</v>
      </c>
      <c r="E16" s="2">
        <f t="shared" ref="E16" si="66">D16/C16</f>
        <v>13.1625</v>
      </c>
      <c r="F16" s="4">
        <f t="shared" ref="F16" si="67">G16/12</f>
        <v>400.359375</v>
      </c>
      <c r="G16" s="4">
        <f t="shared" ref="G16" si="68">E16*365</f>
        <v>4804.3125</v>
      </c>
      <c r="H16" s="7">
        <v>0.26350000000000001</v>
      </c>
      <c r="I16" s="8">
        <v>6.97</v>
      </c>
      <c r="J16" s="9">
        <f t="shared" ref="J16" si="69">F16*H16+I16</f>
        <v>112.4646953125</v>
      </c>
      <c r="K16" s="9">
        <f t="shared" ref="K16" si="70">G16*H16+I16*12</f>
        <v>1349.5763437500002</v>
      </c>
      <c r="L16" s="16">
        <f t="shared" si="7"/>
        <v>104.3125</v>
      </c>
      <c r="M16" s="8">
        <f t="shared" si="8"/>
        <v>41.725000000000001</v>
      </c>
      <c r="N16" s="10">
        <f t="shared" ref="N16" si="71">987+M16</f>
        <v>1028.7249999999999</v>
      </c>
      <c r="O16" s="10">
        <f t="shared" ref="O16" si="72">(N16)*(100%-15%)</f>
        <v>874.41624999999988</v>
      </c>
      <c r="P16" s="13">
        <f t="shared" ref="P16" si="73">K16-O16</f>
        <v>475.16009375000033</v>
      </c>
    </row>
    <row r="17" spans="1:16" x14ac:dyDescent="0.25">
      <c r="A17" s="1">
        <v>42445</v>
      </c>
      <c r="B17">
        <v>29643</v>
      </c>
      <c r="C17">
        <f t="shared" ref="C17" si="74">A17-$A$4</f>
        <v>81</v>
      </c>
      <c r="D17">
        <f t="shared" ref="D17" si="75">B17-$B$4</f>
        <v>1075</v>
      </c>
      <c r="E17" s="2">
        <f t="shared" ref="E17" si="76">D17/C17</f>
        <v>13.271604938271604</v>
      </c>
      <c r="F17" s="4">
        <f t="shared" ref="F17" si="77">G17/12</f>
        <v>403.67798353909461</v>
      </c>
      <c r="G17" s="4">
        <f t="shared" ref="G17" si="78">E17*365</f>
        <v>4844.1358024691353</v>
      </c>
      <c r="H17" s="7">
        <v>0.26350000000000001</v>
      </c>
      <c r="I17" s="8">
        <v>6.97</v>
      </c>
      <c r="J17" s="9">
        <f t="shared" ref="J17" si="79">F17*H17+I17</f>
        <v>113.33914866255144</v>
      </c>
      <c r="K17" s="9">
        <f t="shared" ref="K17" si="80">G17*H17+I17*12</f>
        <v>1360.0697839506174</v>
      </c>
      <c r="L17" s="16">
        <f t="shared" si="7"/>
        <v>144.13580246913534</v>
      </c>
      <c r="M17" s="8">
        <f t="shared" si="8"/>
        <v>57.654320987654138</v>
      </c>
      <c r="N17" s="10">
        <f t="shared" ref="N17" si="81">987+M17</f>
        <v>1044.654320987654</v>
      </c>
      <c r="O17" s="10">
        <f t="shared" ref="O17" si="82">(N17)*(100%-15%)</f>
        <v>887.95617283950594</v>
      </c>
      <c r="P17" s="13">
        <f t="shared" ref="P17" si="83">K17-O17</f>
        <v>472.11361111111148</v>
      </c>
    </row>
    <row r="18" spans="1:16" x14ac:dyDescent="0.25">
      <c r="A18" s="1">
        <v>42448</v>
      </c>
      <c r="B18">
        <v>29686</v>
      </c>
      <c r="C18">
        <f t="shared" ref="C18" si="84">A18-$A$4</f>
        <v>84</v>
      </c>
      <c r="D18">
        <f t="shared" ref="D18" si="85">B18-$B$4</f>
        <v>1118</v>
      </c>
      <c r="E18" s="2">
        <f t="shared" ref="E18" si="86">D18/C18</f>
        <v>13.30952380952381</v>
      </c>
      <c r="F18" s="4">
        <f t="shared" ref="F18" si="87">G18/12</f>
        <v>404.83134920634922</v>
      </c>
      <c r="G18" s="4">
        <f t="shared" ref="G18" si="88">E18*365</f>
        <v>4857.9761904761908</v>
      </c>
      <c r="H18" s="7">
        <v>0.26350000000000001</v>
      </c>
      <c r="I18" s="8">
        <v>6.97</v>
      </c>
      <c r="J18" s="9">
        <f t="shared" ref="J18" si="89">F18*H18+I18</f>
        <v>113.64306051587302</v>
      </c>
      <c r="K18" s="9">
        <f t="shared" ref="K18" si="90">G18*H18+I18*12</f>
        <v>1363.7167261904765</v>
      </c>
      <c r="L18" s="16">
        <f t="shared" si="7"/>
        <v>157.97619047619082</v>
      </c>
      <c r="M18" s="8">
        <f t="shared" si="8"/>
        <v>63.190476190476332</v>
      </c>
      <c r="N18" s="10">
        <f t="shared" ref="N18" si="91">987+M18</f>
        <v>1050.1904761904764</v>
      </c>
      <c r="O18" s="10">
        <f t="shared" ref="O18" si="92">(N18)*(100%-15%)</f>
        <v>892.66190476190491</v>
      </c>
      <c r="P18" s="13">
        <f t="shared" ref="P18" si="93">K18-O18</f>
        <v>471.05482142857159</v>
      </c>
    </row>
    <row r="19" spans="1:16" x14ac:dyDescent="0.25">
      <c r="A19" s="1">
        <v>42450</v>
      </c>
      <c r="B19">
        <v>29718</v>
      </c>
      <c r="C19">
        <f t="shared" ref="C19" si="94">A19-$A$4</f>
        <v>86</v>
      </c>
      <c r="D19">
        <f t="shared" ref="D19" si="95">B19-$B$4</f>
        <v>1150</v>
      </c>
      <c r="E19" s="2">
        <f t="shared" ref="E19" si="96">D19/C19</f>
        <v>13.372093023255815</v>
      </c>
      <c r="F19" s="4">
        <f t="shared" ref="F19" si="97">G19/12</f>
        <v>406.73449612403101</v>
      </c>
      <c r="G19" s="4">
        <f t="shared" ref="G19" si="98">E19*365</f>
        <v>4880.8139534883721</v>
      </c>
      <c r="H19" s="7">
        <v>0.26350000000000001</v>
      </c>
      <c r="I19" s="8">
        <v>6.97</v>
      </c>
      <c r="J19" s="9">
        <f t="shared" ref="J19" si="99">F19*H19+I19</f>
        <v>114.14453972868218</v>
      </c>
      <c r="K19" s="9">
        <f t="shared" ref="K19" si="100">G19*H19+I19*12</f>
        <v>1369.7344767441862</v>
      </c>
      <c r="L19" s="16">
        <f t="shared" si="7"/>
        <v>180.81395348837214</v>
      </c>
      <c r="M19" s="8">
        <f t="shared" si="8"/>
        <v>72.325581395348863</v>
      </c>
      <c r="N19" s="10">
        <f t="shared" ref="N19" si="101">987+M19</f>
        <v>1059.3255813953488</v>
      </c>
      <c r="O19" s="10">
        <f t="shared" ref="O19" si="102">(N19)*(100%-15%)</f>
        <v>900.42674418604645</v>
      </c>
      <c r="P19" s="13">
        <f t="shared" ref="P19" si="103">K19-O19</f>
        <v>469.30773255813972</v>
      </c>
    </row>
    <row r="20" spans="1:16" x14ac:dyDescent="0.25">
      <c r="A20" s="1">
        <v>42452</v>
      </c>
      <c r="B20">
        <v>29747</v>
      </c>
      <c r="C20">
        <f t="shared" ref="C20" si="104">A20-$A$4</f>
        <v>88</v>
      </c>
      <c r="D20">
        <f t="shared" ref="D20" si="105">B20-$B$4</f>
        <v>1179</v>
      </c>
      <c r="E20" s="2">
        <f t="shared" ref="E20" si="106">D20/C20</f>
        <v>13.397727272727273</v>
      </c>
      <c r="F20" s="4">
        <f t="shared" ref="F20" si="107">G20/12</f>
        <v>407.51420454545456</v>
      </c>
      <c r="G20" s="4">
        <f t="shared" ref="G20" si="108">E20*365</f>
        <v>4890.170454545455</v>
      </c>
      <c r="H20" s="7">
        <v>0.26350000000000001</v>
      </c>
      <c r="I20" s="8">
        <v>6.97</v>
      </c>
      <c r="J20" s="9">
        <f t="shared" ref="J20" si="109">F20*H20+I20</f>
        <v>114.34999289772728</v>
      </c>
      <c r="K20" s="9">
        <f t="shared" ref="K20" si="110">G20*H20+I20*12</f>
        <v>1372.1999147727277</v>
      </c>
      <c r="L20" s="16">
        <f t="shared" si="7"/>
        <v>190.17045454545496</v>
      </c>
      <c r="M20" s="8">
        <f t="shared" si="8"/>
        <v>76.068181818181984</v>
      </c>
      <c r="N20" s="10">
        <f t="shared" ref="N20" si="111">987+M20</f>
        <v>1063.068181818182</v>
      </c>
      <c r="O20" s="10">
        <f t="shared" ref="O20" si="112">(N20)*(100%-15%)</f>
        <v>903.60795454545462</v>
      </c>
      <c r="P20" s="13">
        <f t="shared" ref="P20" si="113">K20-O20</f>
        <v>468.59196022727303</v>
      </c>
    </row>
    <row r="21" spans="1:16" x14ac:dyDescent="0.25">
      <c r="A21" s="1">
        <v>42459</v>
      </c>
      <c r="B21">
        <v>29843</v>
      </c>
      <c r="C21">
        <f t="shared" ref="C21" si="114">A21-$A$4</f>
        <v>95</v>
      </c>
      <c r="D21">
        <f t="shared" ref="D21" si="115">B21-$B$4</f>
        <v>1275</v>
      </c>
      <c r="E21" s="2">
        <f t="shared" ref="E21" si="116">D21/C21</f>
        <v>13.421052631578947</v>
      </c>
      <c r="F21" s="4">
        <f t="shared" ref="F21" si="117">G21/12</f>
        <v>408.2236842105263</v>
      </c>
      <c r="G21" s="4">
        <f t="shared" ref="G21" si="118">E21*365</f>
        <v>4898.6842105263158</v>
      </c>
      <c r="H21" s="7">
        <v>0.26350000000000001</v>
      </c>
      <c r="I21" s="8">
        <v>6.97</v>
      </c>
      <c r="J21" s="9">
        <f t="shared" ref="J21" si="119">F21*H21+I21</f>
        <v>114.53694078947369</v>
      </c>
      <c r="K21" s="9">
        <f t="shared" ref="K21" si="120">G21*H21+I21*12</f>
        <v>1374.4432894736844</v>
      </c>
      <c r="L21" s="16">
        <f t="shared" si="7"/>
        <v>198.68421052631584</v>
      </c>
      <c r="M21" s="8">
        <f t="shared" si="8"/>
        <v>79.473684210526343</v>
      </c>
      <c r="N21" s="10">
        <f t="shared" ref="N21" si="121">987+M21</f>
        <v>1066.4736842105262</v>
      </c>
      <c r="O21" s="10">
        <f t="shared" ref="O21" si="122">(N21)*(100%-15%)</f>
        <v>906.50263157894733</v>
      </c>
      <c r="P21" s="13">
        <f t="shared" ref="P21" si="123">K21-O21</f>
        <v>467.94065789473711</v>
      </c>
    </row>
    <row r="22" spans="1:16" x14ac:dyDescent="0.25">
      <c r="A22" s="1">
        <v>42460</v>
      </c>
      <c r="B22">
        <v>29859</v>
      </c>
      <c r="C22">
        <f t="shared" ref="C22" si="124">A22-$A$4</f>
        <v>96</v>
      </c>
      <c r="D22">
        <f t="shared" ref="D22" si="125">B22-$B$4</f>
        <v>1291</v>
      </c>
      <c r="E22" s="2">
        <f t="shared" ref="E22" si="126">D22/C22</f>
        <v>13.447916666666666</v>
      </c>
      <c r="F22" s="4">
        <f t="shared" ref="F22" si="127">G22/12</f>
        <v>409.04079861111109</v>
      </c>
      <c r="G22" s="4">
        <f t="shared" ref="G22" si="128">E22*365</f>
        <v>4908.489583333333</v>
      </c>
      <c r="H22" s="7">
        <v>0.26350000000000001</v>
      </c>
      <c r="I22" s="8">
        <v>6.97</v>
      </c>
      <c r="J22" s="9">
        <f t="shared" ref="J22" si="129">F22*H22+I22</f>
        <v>114.75225043402777</v>
      </c>
      <c r="K22" s="9">
        <f t="shared" ref="K22" si="130">G22*H22+I22*12</f>
        <v>1377.0270052083333</v>
      </c>
      <c r="L22" s="16">
        <f t="shared" si="7"/>
        <v>208.48958333333303</v>
      </c>
      <c r="M22" s="8">
        <f t="shared" si="8"/>
        <v>83.395833333333215</v>
      </c>
      <c r="N22" s="10">
        <f t="shared" ref="N22" si="131">987+M22</f>
        <v>1070.3958333333333</v>
      </c>
      <c r="O22" s="10">
        <f t="shared" ref="O22" si="132">(N22)*(100%-15%)</f>
        <v>909.83645833333321</v>
      </c>
      <c r="P22" s="13">
        <f t="shared" ref="P22" si="133">K22-O22</f>
        <v>467.19054687500011</v>
      </c>
    </row>
    <row r="23" spans="1:16" x14ac:dyDescent="0.25">
      <c r="A23" s="1">
        <v>42464</v>
      </c>
      <c r="B23">
        <v>29905</v>
      </c>
      <c r="C23">
        <f t="shared" ref="C23" si="134">A23-$A$4</f>
        <v>100</v>
      </c>
      <c r="D23">
        <f t="shared" ref="D23" si="135">B23-$B$4</f>
        <v>1337</v>
      </c>
      <c r="E23" s="2">
        <f t="shared" ref="E23" si="136">D23/C23</f>
        <v>13.37</v>
      </c>
      <c r="F23" s="4">
        <f t="shared" ref="F23" si="137">G23/12</f>
        <v>406.67083333333329</v>
      </c>
      <c r="G23" s="4">
        <f t="shared" ref="G23" si="138">E23*365</f>
        <v>4880.0499999999993</v>
      </c>
      <c r="H23" s="7">
        <v>0.26350000000000001</v>
      </c>
      <c r="I23" s="8">
        <v>6.97</v>
      </c>
      <c r="J23" s="9">
        <f t="shared" ref="J23" si="139">F23*H23+I23</f>
        <v>114.12776458333333</v>
      </c>
      <c r="K23" s="9">
        <f t="shared" ref="K23" si="140">G23*H23+I23*12</f>
        <v>1369.533175</v>
      </c>
      <c r="L23" s="16">
        <f t="shared" si="7"/>
        <v>180.04999999999927</v>
      </c>
      <c r="M23" s="8">
        <f t="shared" si="8"/>
        <v>72.019999999999712</v>
      </c>
      <c r="N23" s="10">
        <f t="shared" ref="N23" si="141">987+M23</f>
        <v>1059.0199999999998</v>
      </c>
      <c r="O23" s="10">
        <f t="shared" ref="O23" si="142">(N23)*(100%-15%)</f>
        <v>900.1669999999998</v>
      </c>
      <c r="P23" s="13">
        <f t="shared" ref="P23" si="143">K23-O23</f>
        <v>469.36617500000023</v>
      </c>
    </row>
    <row r="24" spans="1:16" x14ac:dyDescent="0.25">
      <c r="A24" s="1">
        <v>42465</v>
      </c>
      <c r="B24">
        <v>29919</v>
      </c>
      <c r="C24">
        <f t="shared" ref="C24" si="144">A24-$A$4</f>
        <v>101</v>
      </c>
      <c r="D24">
        <f t="shared" ref="D24" si="145">B24-$B$4</f>
        <v>1351</v>
      </c>
      <c r="E24" s="2">
        <f t="shared" ref="E24" si="146">D24/C24</f>
        <v>13.376237623762377</v>
      </c>
      <c r="F24" s="4">
        <f t="shared" ref="F24" si="147">G24/12</f>
        <v>406.86056105610561</v>
      </c>
      <c r="G24" s="4">
        <f t="shared" ref="G24" si="148">E24*365</f>
        <v>4882.3267326732675</v>
      </c>
      <c r="H24" s="7">
        <v>0.26350000000000001</v>
      </c>
      <c r="I24" s="8">
        <v>6.97</v>
      </c>
      <c r="J24" s="9">
        <f t="shared" ref="J24" si="149">F24*H24+I24</f>
        <v>114.17775783828384</v>
      </c>
      <c r="K24" s="9">
        <f t="shared" ref="K24" si="150">G24*H24+I24*12</f>
        <v>1370.1330940594062</v>
      </c>
      <c r="L24" s="16">
        <f t="shared" si="7"/>
        <v>182.32673267326754</v>
      </c>
      <c r="M24" s="8">
        <f t="shared" si="8"/>
        <v>72.930693069307026</v>
      </c>
      <c r="N24" s="10">
        <f t="shared" ref="N24" si="151">987+M24</f>
        <v>1059.9306930693069</v>
      </c>
      <c r="O24" s="10">
        <f t="shared" ref="O24" si="152">(N24)*(100%-15%)</f>
        <v>900.94108910891089</v>
      </c>
      <c r="P24" s="13">
        <f t="shared" ref="P24" si="153">K24-O24</f>
        <v>469.19200495049529</v>
      </c>
    </row>
    <row r="25" spans="1:16" x14ac:dyDescent="0.25">
      <c r="A25" s="1">
        <v>42471</v>
      </c>
      <c r="B25">
        <v>29995</v>
      </c>
      <c r="C25">
        <f t="shared" ref="C25" si="154">A25-$A$4</f>
        <v>107</v>
      </c>
      <c r="D25">
        <f t="shared" ref="D25" si="155">B25-$B$4</f>
        <v>1427</v>
      </c>
      <c r="E25" s="2">
        <f t="shared" ref="E25" si="156">D25/C25</f>
        <v>13.336448598130842</v>
      </c>
      <c r="F25" s="4">
        <f t="shared" ref="F25" si="157">G25/12</f>
        <v>405.65031152647975</v>
      </c>
      <c r="G25" s="4">
        <f t="shared" ref="G25" si="158">E25*365</f>
        <v>4867.8037383177571</v>
      </c>
      <c r="H25" s="7">
        <v>0.26350000000000001</v>
      </c>
      <c r="I25" s="8">
        <v>6.97</v>
      </c>
      <c r="J25" s="9">
        <f t="shared" ref="J25" si="159">F25*H25+I25</f>
        <v>113.85885708722742</v>
      </c>
      <c r="K25" s="9">
        <f t="shared" ref="K25" si="160">G25*H25+I25*12</f>
        <v>1366.306285046729</v>
      </c>
      <c r="L25" s="16">
        <f t="shared" si="7"/>
        <v>167.80373831775705</v>
      </c>
      <c r="M25" s="8">
        <f t="shared" si="8"/>
        <v>67.121495327102821</v>
      </c>
      <c r="N25" s="10">
        <f t="shared" ref="N25" si="161">987+M25</f>
        <v>1054.1214953271028</v>
      </c>
      <c r="O25" s="10">
        <f t="shared" ref="O25" si="162">(N25)*(100%-15%)</f>
        <v>896.00327102803737</v>
      </c>
      <c r="P25" s="13">
        <f t="shared" ref="P25" si="163">K25-O25</f>
        <v>470.30301401869167</v>
      </c>
    </row>
    <row r="26" spans="1:16" x14ac:dyDescent="0.25">
      <c r="A26" s="1">
        <v>42477</v>
      </c>
      <c r="B26">
        <v>30064</v>
      </c>
      <c r="C26">
        <f t="shared" ref="C26" si="164">A26-$A$4</f>
        <v>113</v>
      </c>
      <c r="D26">
        <f t="shared" ref="D26" si="165">B26-$B$4</f>
        <v>1496</v>
      </c>
      <c r="E26" s="2">
        <f t="shared" ref="E26" si="166">D26/C26</f>
        <v>13.238938053097344</v>
      </c>
      <c r="F26" s="4">
        <f t="shared" ref="F26" si="167">G26/12</f>
        <v>402.68436578171094</v>
      </c>
      <c r="G26" s="4">
        <f t="shared" ref="G26" si="168">E26*365</f>
        <v>4832.212389380531</v>
      </c>
      <c r="H26" s="7">
        <v>0.26350000000000001</v>
      </c>
      <c r="I26" s="8">
        <v>6.97</v>
      </c>
      <c r="J26" s="9">
        <f t="shared" ref="J26" si="169">F26*H26+I26</f>
        <v>113.07733038348084</v>
      </c>
      <c r="K26" s="9">
        <f t="shared" ref="K26" si="170">G26*H26+I26*12</f>
        <v>1356.9279646017701</v>
      </c>
      <c r="L26" s="16">
        <f t="shared" si="7"/>
        <v>132.21238938053102</v>
      </c>
      <c r="M26" s="8">
        <f t="shared" si="8"/>
        <v>52.884955752212413</v>
      </c>
      <c r="N26" s="10">
        <f t="shared" ref="N26" si="171">987+M26</f>
        <v>1039.8849557522124</v>
      </c>
      <c r="O26" s="10">
        <f t="shared" ref="O26" si="172">(N26)*(100%-15%)</f>
        <v>883.90221238938045</v>
      </c>
      <c r="P26" s="13">
        <f t="shared" ref="P26" si="173">K26-O26</f>
        <v>473.02575221238965</v>
      </c>
    </row>
    <row r="27" spans="1:16" x14ac:dyDescent="0.25">
      <c r="A27" s="1">
        <v>42480</v>
      </c>
      <c r="B27">
        <v>30106</v>
      </c>
      <c r="C27">
        <f t="shared" ref="C27" si="174">A27-$A$4</f>
        <v>116</v>
      </c>
      <c r="D27">
        <f t="shared" ref="D27" si="175">B27-$B$4</f>
        <v>1538</v>
      </c>
      <c r="E27" s="2">
        <f t="shared" ref="E27" si="176">D27/C27</f>
        <v>13.258620689655173</v>
      </c>
      <c r="F27" s="4">
        <f t="shared" ref="F27" si="177">G27/12</f>
        <v>403.28304597701145</v>
      </c>
      <c r="G27" s="4">
        <f t="shared" ref="G27" si="178">E27*365</f>
        <v>4839.3965517241377</v>
      </c>
      <c r="H27" s="7">
        <v>0.26350000000000001</v>
      </c>
      <c r="I27" s="8">
        <v>6.97</v>
      </c>
      <c r="J27" s="9">
        <f t="shared" ref="J27" si="179">F27*H27+I27</f>
        <v>113.23508261494253</v>
      </c>
      <c r="K27" s="9">
        <f t="shared" ref="K27" si="180">G27*H27+I27*12</f>
        <v>1358.8209913793105</v>
      </c>
      <c r="L27" s="16">
        <f t="shared" si="7"/>
        <v>139.39655172413768</v>
      </c>
      <c r="M27" s="8">
        <f t="shared" si="8"/>
        <v>55.758620689655075</v>
      </c>
      <c r="N27" s="10">
        <f t="shared" ref="N27" si="181">987+M27</f>
        <v>1042.7586206896551</v>
      </c>
      <c r="O27" s="10">
        <f t="shared" ref="O27" si="182">(N27)*(100%-15%)</f>
        <v>886.34482758620686</v>
      </c>
      <c r="P27" s="13">
        <f t="shared" ref="P27" si="183">K27-O27</f>
        <v>472.47616379310364</v>
      </c>
    </row>
    <row r="28" spans="1:16" x14ac:dyDescent="0.25">
      <c r="A28" s="1">
        <v>42481</v>
      </c>
      <c r="B28">
        <v>30120</v>
      </c>
      <c r="C28">
        <f t="shared" ref="C28" si="184">A28-$A$4</f>
        <v>117</v>
      </c>
      <c r="D28">
        <f t="shared" ref="D28" si="185">B28-$B$4</f>
        <v>1552</v>
      </c>
      <c r="E28" s="2">
        <f t="shared" ref="E28" si="186">D28/C28</f>
        <v>13.264957264957266</v>
      </c>
      <c r="F28" s="4">
        <f t="shared" ref="F28" si="187">G28/12</f>
        <v>403.47578347578354</v>
      </c>
      <c r="G28" s="4">
        <f t="shared" ref="G28" si="188">E28*365</f>
        <v>4841.7094017094023</v>
      </c>
      <c r="H28" s="7">
        <v>0.26350000000000001</v>
      </c>
      <c r="I28" s="8">
        <v>6.97</v>
      </c>
      <c r="J28" s="9">
        <f t="shared" ref="J28" si="189">F28*H28+I28</f>
        <v>113.28586894586897</v>
      </c>
      <c r="K28" s="9">
        <f t="shared" ref="K28" si="190">G28*H28+I28*12</f>
        <v>1359.4304273504276</v>
      </c>
      <c r="L28" s="16">
        <f t="shared" si="7"/>
        <v>141.7094017094023</v>
      </c>
      <c r="M28" s="8">
        <f t="shared" si="8"/>
        <v>56.683760683760923</v>
      </c>
      <c r="N28" s="10">
        <f t="shared" ref="N28" si="191">987+M28</f>
        <v>1043.683760683761</v>
      </c>
      <c r="O28" s="10">
        <f t="shared" ref="O28" si="192">(N28)*(100%-15%)</f>
        <v>887.13119658119683</v>
      </c>
      <c r="P28" s="13">
        <f t="shared" ref="P28" si="193">K28-O28</f>
        <v>472.2992307692308</v>
      </c>
    </row>
    <row r="29" spans="1:16" x14ac:dyDescent="0.25">
      <c r="A29" s="1">
        <v>42487</v>
      </c>
      <c r="B29">
        <v>30168</v>
      </c>
      <c r="C29">
        <f t="shared" ref="C29" si="194">A29-$A$4</f>
        <v>123</v>
      </c>
      <c r="D29">
        <f t="shared" ref="D29" si="195">B29-$B$4</f>
        <v>1600</v>
      </c>
      <c r="E29" s="2">
        <f t="shared" ref="E29" si="196">D29/C29</f>
        <v>13.008130081300813</v>
      </c>
      <c r="F29" s="4">
        <f t="shared" ref="F29" si="197">G29/12</f>
        <v>395.66395663956638</v>
      </c>
      <c r="G29" s="4">
        <f t="shared" ref="G29" si="198">E29*365</f>
        <v>4747.9674796747968</v>
      </c>
      <c r="H29" s="7">
        <v>0.26350000000000001</v>
      </c>
      <c r="I29" s="8">
        <v>6.97</v>
      </c>
      <c r="J29" s="9">
        <f t="shared" ref="J29" si="199">F29*H29+I29</f>
        <v>111.22745257452574</v>
      </c>
      <c r="K29" s="9">
        <f t="shared" ref="K29" si="200">G29*H29+I29*12</f>
        <v>1334.7294308943092</v>
      </c>
      <c r="L29" s="16">
        <f t="shared" si="7"/>
        <v>47.967479674796778</v>
      </c>
      <c r="M29" s="8">
        <f t="shared" si="8"/>
        <v>19.186991869918714</v>
      </c>
      <c r="N29" s="10">
        <f t="shared" ref="N29" si="201">987+M29</f>
        <v>1006.1869918699188</v>
      </c>
      <c r="O29" s="10">
        <f t="shared" ref="O29" si="202">(N29)*(100%-15%)</f>
        <v>855.25894308943089</v>
      </c>
      <c r="P29" s="13">
        <f t="shared" ref="P29" si="203">K29-O29</f>
        <v>479.4704878048783</v>
      </c>
    </row>
    <row r="30" spans="1:16" x14ac:dyDescent="0.25">
      <c r="A30" s="1">
        <v>42490</v>
      </c>
      <c r="B30">
        <v>30201</v>
      </c>
      <c r="C30">
        <f t="shared" ref="C30" si="204">A30-$A$4</f>
        <v>126</v>
      </c>
      <c r="D30">
        <f t="shared" ref="D30" si="205">B30-$B$4</f>
        <v>1633</v>
      </c>
      <c r="E30" s="2">
        <f t="shared" ref="E30" si="206">D30/C30</f>
        <v>12.96031746031746</v>
      </c>
      <c r="F30" s="4">
        <f t="shared" ref="F30" si="207">G30/12</f>
        <v>394.20965608465605</v>
      </c>
      <c r="G30" s="4">
        <f t="shared" ref="G30" si="208">E30*365</f>
        <v>4730.5158730158728</v>
      </c>
      <c r="H30" s="7">
        <v>0.26350000000000001</v>
      </c>
      <c r="I30" s="8">
        <v>6.97</v>
      </c>
      <c r="J30" s="9">
        <f t="shared" ref="J30" si="209">F30*H30+I30</f>
        <v>110.84424437830687</v>
      </c>
      <c r="K30" s="9">
        <f t="shared" ref="K30" si="210">G30*H30+I30*12</f>
        <v>1330.1309325396826</v>
      </c>
      <c r="L30" s="16">
        <f t="shared" si="7"/>
        <v>30.515873015872785</v>
      </c>
      <c r="M30" s="8">
        <f t="shared" si="8"/>
        <v>12.206349206349115</v>
      </c>
      <c r="N30" s="10">
        <f t="shared" ref="N30" si="211">987+M30</f>
        <v>999.20634920634916</v>
      </c>
      <c r="O30" s="10">
        <f t="shared" ref="O30" si="212">(N30)*(100%-15%)</f>
        <v>849.32539682539675</v>
      </c>
      <c r="P30" s="13">
        <f t="shared" ref="P30" si="213">K30-O30</f>
        <v>480.80553571428584</v>
      </c>
    </row>
    <row r="31" spans="1:16" x14ac:dyDescent="0.25">
      <c r="A31" s="1">
        <v>42495</v>
      </c>
      <c r="B31">
        <v>30257</v>
      </c>
      <c r="C31">
        <f t="shared" ref="C31" si="214">A31-$A$4</f>
        <v>131</v>
      </c>
      <c r="D31">
        <f t="shared" ref="D31" si="215">B31-$B$4</f>
        <v>1689</v>
      </c>
      <c r="E31" s="2">
        <f t="shared" ref="E31" si="216">D31/C31</f>
        <v>12.893129770992367</v>
      </c>
      <c r="F31" s="4">
        <f t="shared" ref="F31" si="217">G31/12</f>
        <v>392.16603053435119</v>
      </c>
      <c r="G31" s="4">
        <f t="shared" ref="G31" si="218">E31*365</f>
        <v>4705.9923664122143</v>
      </c>
      <c r="H31" s="7">
        <v>0.26350000000000001</v>
      </c>
      <c r="I31" s="8">
        <v>6.97</v>
      </c>
      <c r="J31" s="9">
        <f t="shared" ref="J31" si="219">F31*H31+I31</f>
        <v>110.30574904580155</v>
      </c>
      <c r="K31" s="9">
        <f t="shared" ref="K31" si="220">G31*H31+I31*12</f>
        <v>1323.6689885496187</v>
      </c>
      <c r="L31" s="16">
        <f t="shared" si="7"/>
        <v>5.9923664122143236</v>
      </c>
      <c r="M31" s="8">
        <f t="shared" si="8"/>
        <v>2.3969465648857295</v>
      </c>
      <c r="N31" s="10">
        <f t="shared" ref="N31" si="221">987+M31</f>
        <v>989.39694656488575</v>
      </c>
      <c r="O31" s="10">
        <f t="shared" ref="O31" si="222">(N31)*(100%-15%)</f>
        <v>840.98740458015288</v>
      </c>
      <c r="P31" s="13">
        <f t="shared" ref="P31" si="223">K31-O31</f>
        <v>482.68158396946581</v>
      </c>
    </row>
    <row r="32" spans="1:16" x14ac:dyDescent="0.25">
      <c r="A32" s="1">
        <v>42501</v>
      </c>
      <c r="B32">
        <v>30328</v>
      </c>
      <c r="C32">
        <f t="shared" ref="C32" si="224">A32-$A$4</f>
        <v>137</v>
      </c>
      <c r="D32">
        <f t="shared" ref="D32" si="225">B32-$B$4</f>
        <v>1760</v>
      </c>
      <c r="E32" s="2">
        <f t="shared" ref="E32" si="226">D32/C32</f>
        <v>12.846715328467154</v>
      </c>
      <c r="F32" s="4">
        <f t="shared" ref="F32" si="227">G32/12</f>
        <v>390.75425790754258</v>
      </c>
      <c r="G32" s="4">
        <f t="shared" ref="G32" si="228">E32*365</f>
        <v>4689.0510948905112</v>
      </c>
      <c r="H32" s="7">
        <v>0.26350000000000001</v>
      </c>
      <c r="I32" s="8">
        <v>6.97</v>
      </c>
      <c r="J32" s="9">
        <f t="shared" ref="J32" si="229">F32*H32+I32</f>
        <v>109.93374695863747</v>
      </c>
      <c r="K32" s="9">
        <f t="shared" ref="K32" si="230">G32*H32+I32*12</f>
        <v>1319.2049635036499</v>
      </c>
      <c r="L32" s="16">
        <f t="shared" si="7"/>
        <v>-10.948905109488805</v>
      </c>
      <c r="M32" s="8">
        <f t="shared" si="8"/>
        <v>0</v>
      </c>
      <c r="N32" s="10">
        <f t="shared" ref="N32" si="231">987+M32</f>
        <v>987</v>
      </c>
      <c r="O32" s="10">
        <f t="shared" ref="O32" si="232">(N32)*(100%-15%)</f>
        <v>838.94999999999993</v>
      </c>
      <c r="P32" s="13">
        <f t="shared" ref="P32" si="233">K32-O32</f>
        <v>480.25496350364995</v>
      </c>
    </row>
    <row r="33" spans="1:16" x14ac:dyDescent="0.25">
      <c r="A33" s="1">
        <v>42503</v>
      </c>
      <c r="B33">
        <v>30351</v>
      </c>
      <c r="C33">
        <f t="shared" ref="C33" si="234">A33-$A$4</f>
        <v>139</v>
      </c>
      <c r="D33">
        <f t="shared" ref="D33" si="235">B33-$B$4</f>
        <v>1783</v>
      </c>
      <c r="E33" s="2">
        <f t="shared" ref="E33" si="236">D33/C33</f>
        <v>12.827338129496402</v>
      </c>
      <c r="F33" s="4">
        <f t="shared" ref="F33" si="237">G33/12</f>
        <v>390.16486810551555</v>
      </c>
      <c r="G33" s="4">
        <f t="shared" ref="G33" si="238">E33*365</f>
        <v>4681.9784172661866</v>
      </c>
      <c r="H33" s="7">
        <v>0.26350000000000001</v>
      </c>
      <c r="I33" s="8">
        <v>6.97</v>
      </c>
      <c r="J33" s="9">
        <f t="shared" ref="J33" si="239">F33*H33+I33</f>
        <v>109.77844274580335</v>
      </c>
      <c r="K33" s="9">
        <f t="shared" ref="K33" si="240">G33*H33+I33*12</f>
        <v>1317.3413129496403</v>
      </c>
      <c r="L33" s="16">
        <f t="shared" ref="L33:L38" si="241">G33-4700</f>
        <v>-18.021582733813375</v>
      </c>
      <c r="M33" s="8">
        <f t="shared" ref="M33:M39" si="242">IF((L33&lt;0),0,(L33*0.4))</f>
        <v>0</v>
      </c>
      <c r="N33" s="10">
        <f t="shared" ref="N33" si="243">987+M33</f>
        <v>987</v>
      </c>
      <c r="O33" s="10">
        <f t="shared" ref="O33" si="244">(N33)*(100%-15%)</f>
        <v>838.94999999999993</v>
      </c>
      <c r="P33" s="13">
        <f t="shared" ref="P33" si="245">K33-O33</f>
        <v>478.39131294964034</v>
      </c>
    </row>
    <row r="34" spans="1:16" x14ac:dyDescent="0.25">
      <c r="A34" s="1">
        <v>42507</v>
      </c>
      <c r="B34">
        <v>30408</v>
      </c>
      <c r="C34">
        <f t="shared" ref="C34" si="246">A34-$A$4</f>
        <v>143</v>
      </c>
      <c r="D34">
        <f t="shared" ref="D34" si="247">B34-$B$4</f>
        <v>1840</v>
      </c>
      <c r="E34" s="2">
        <f t="shared" ref="E34" si="248">D34/C34</f>
        <v>12.867132867132867</v>
      </c>
      <c r="F34" s="4">
        <f t="shared" ref="F34" si="249">G34/12</f>
        <v>391.3752913752914</v>
      </c>
      <c r="G34" s="4">
        <f t="shared" ref="G34" si="250">E34*365</f>
        <v>4696.5034965034965</v>
      </c>
      <c r="H34" s="7">
        <v>0.26350000000000001</v>
      </c>
      <c r="I34" s="8">
        <v>6.97</v>
      </c>
      <c r="J34" s="9">
        <f t="shared" ref="J34" si="251">F34*H34+I34</f>
        <v>110.09738927738928</v>
      </c>
      <c r="K34" s="9">
        <f t="shared" ref="K34" si="252">G34*H34+I34*12</f>
        <v>1321.1686713286715</v>
      </c>
      <c r="L34" s="16">
        <f t="shared" si="241"/>
        <v>-3.4965034965034647</v>
      </c>
      <c r="M34" s="8">
        <f t="shared" si="242"/>
        <v>0</v>
      </c>
      <c r="N34" s="10">
        <f t="shared" ref="N34" si="253">987+M34</f>
        <v>987</v>
      </c>
      <c r="O34" s="10">
        <f t="shared" ref="O34" si="254">(N34)*(100%-15%)</f>
        <v>838.94999999999993</v>
      </c>
      <c r="P34" s="13">
        <f t="shared" ref="P34" si="255">K34-O34</f>
        <v>482.21867132867158</v>
      </c>
    </row>
    <row r="35" spans="1:16" x14ac:dyDescent="0.25">
      <c r="A35" s="1">
        <v>42509</v>
      </c>
      <c r="B35">
        <v>30432</v>
      </c>
      <c r="C35">
        <f t="shared" ref="C35" si="256">A35-$A$4</f>
        <v>145</v>
      </c>
      <c r="D35">
        <f t="shared" ref="D35" si="257">B35-$B$4</f>
        <v>1864</v>
      </c>
      <c r="E35" s="2">
        <f t="shared" ref="E35" si="258">D35/C35</f>
        <v>12.855172413793104</v>
      </c>
      <c r="F35" s="4">
        <f t="shared" ref="F35" si="259">G35/12</f>
        <v>391.01149425287355</v>
      </c>
      <c r="G35" s="4">
        <f t="shared" ref="G35" si="260">E35*365</f>
        <v>4692.1379310344828</v>
      </c>
      <c r="H35" s="7">
        <v>0.26350000000000001</v>
      </c>
      <c r="I35" s="8">
        <v>6.97</v>
      </c>
      <c r="J35" s="9">
        <f t="shared" ref="J35" si="261">F35*H35+I35</f>
        <v>110.00152873563218</v>
      </c>
      <c r="K35" s="9">
        <f t="shared" ref="K35" si="262">G35*H35+I35*12</f>
        <v>1320.0183448275864</v>
      </c>
      <c r="L35" s="16">
        <f t="shared" si="241"/>
        <v>-7.86206896551721</v>
      </c>
      <c r="M35" s="8">
        <f t="shared" si="242"/>
        <v>0</v>
      </c>
      <c r="N35" s="10">
        <f t="shared" ref="N35" si="263">987+M35</f>
        <v>987</v>
      </c>
      <c r="O35" s="10">
        <f t="shared" ref="O35" si="264">(N35)*(100%-15%)</f>
        <v>838.94999999999993</v>
      </c>
      <c r="P35" s="13">
        <f t="shared" ref="P35" si="265">K35-O35</f>
        <v>481.06834482758643</v>
      </c>
    </row>
    <row r="36" spans="1:16" x14ac:dyDescent="0.25">
      <c r="A36" s="1">
        <v>42512</v>
      </c>
      <c r="B36">
        <v>30447</v>
      </c>
      <c r="C36">
        <f t="shared" ref="C36" si="266">A36-$A$4</f>
        <v>148</v>
      </c>
      <c r="D36">
        <f t="shared" ref="D36" si="267">B36-$B$4</f>
        <v>1879</v>
      </c>
      <c r="E36" s="2">
        <f t="shared" ref="E36" si="268">D36/C36</f>
        <v>12.695945945945946</v>
      </c>
      <c r="F36" s="4">
        <f t="shared" ref="F36" si="269">G36/12</f>
        <v>386.16835585585585</v>
      </c>
      <c r="G36" s="4">
        <f t="shared" ref="G36" si="270">E36*365</f>
        <v>4634.02027027027</v>
      </c>
      <c r="H36" s="7">
        <v>0.26350000000000001</v>
      </c>
      <c r="I36" s="8">
        <v>6.97</v>
      </c>
      <c r="J36" s="9">
        <f t="shared" ref="J36" si="271">F36*H36+I36</f>
        <v>108.72536176801802</v>
      </c>
      <c r="K36" s="9">
        <f t="shared" ref="K36" si="272">G36*H36+I36*12</f>
        <v>1304.7043412162163</v>
      </c>
      <c r="L36" s="16">
        <f t="shared" si="241"/>
        <v>-65.979729729730025</v>
      </c>
      <c r="M36" s="8">
        <f t="shared" si="242"/>
        <v>0</v>
      </c>
      <c r="N36" s="10">
        <f t="shared" ref="N36" si="273">987+M36</f>
        <v>987</v>
      </c>
      <c r="O36" s="10">
        <f t="shared" ref="O36" si="274">(N36)*(100%-15%)</f>
        <v>838.94999999999993</v>
      </c>
      <c r="P36" s="13">
        <f t="shared" ref="P36" si="275">K36-O36</f>
        <v>465.7543412162164</v>
      </c>
    </row>
    <row r="37" spans="1:16" x14ac:dyDescent="0.25">
      <c r="A37" s="1">
        <v>42515</v>
      </c>
      <c r="B37">
        <v>30484</v>
      </c>
      <c r="C37">
        <f t="shared" ref="C37" si="276">A37-$A$4</f>
        <v>151</v>
      </c>
      <c r="D37">
        <f t="shared" ref="D37" si="277">B37-$B$4</f>
        <v>1916</v>
      </c>
      <c r="E37" s="2">
        <f t="shared" ref="E37" si="278">D37/C37</f>
        <v>12.688741721854305</v>
      </c>
      <c r="F37" s="4">
        <f t="shared" ref="F37" si="279">G37/12</f>
        <v>385.94922737306842</v>
      </c>
      <c r="G37" s="4">
        <f t="shared" ref="G37" si="280">E37*365</f>
        <v>4631.3907284768211</v>
      </c>
      <c r="H37" s="7">
        <v>0.26350000000000001</v>
      </c>
      <c r="I37" s="8">
        <v>6.97</v>
      </c>
      <c r="J37" s="9">
        <f t="shared" ref="J37" si="281">F37*H37+I37</f>
        <v>108.66762141280353</v>
      </c>
      <c r="K37" s="9">
        <f t="shared" ref="K37" si="282">G37*H37+I37*12</f>
        <v>1304.0114569536424</v>
      </c>
      <c r="L37" s="16">
        <f t="shared" si="241"/>
        <v>-68.609271523178904</v>
      </c>
      <c r="M37" s="8">
        <f t="shared" si="242"/>
        <v>0</v>
      </c>
      <c r="N37" s="10">
        <f t="shared" ref="N37" si="283">987+M37</f>
        <v>987</v>
      </c>
      <c r="O37" s="10">
        <f t="shared" ref="O37" si="284">(N37)*(100%-15%)</f>
        <v>838.94999999999993</v>
      </c>
      <c r="P37" s="13">
        <f t="shared" ref="P37" si="285">K37-O37</f>
        <v>465.06145695364251</v>
      </c>
    </row>
    <row r="38" spans="1:16" x14ac:dyDescent="0.25">
      <c r="A38" s="1">
        <v>42519</v>
      </c>
      <c r="B38">
        <v>30545</v>
      </c>
      <c r="C38">
        <f t="shared" ref="C38" si="286">A38-$A$4</f>
        <v>155</v>
      </c>
      <c r="D38">
        <f t="shared" ref="D38" si="287">B38-$B$4</f>
        <v>1977</v>
      </c>
      <c r="E38" s="2">
        <f t="shared" ref="E38" si="288">D38/C38</f>
        <v>12.754838709677419</v>
      </c>
      <c r="F38" s="4">
        <f t="shared" ref="F38" si="289">G38/12</f>
        <v>387.95967741935482</v>
      </c>
      <c r="G38" s="4">
        <f t="shared" ref="G38" si="290">E38*365</f>
        <v>4655.5161290322576</v>
      </c>
      <c r="H38" s="7">
        <v>0.26350000000000001</v>
      </c>
      <c r="I38" s="8">
        <v>6.97</v>
      </c>
      <c r="J38" s="9">
        <f t="shared" ref="J38" si="291">F38*H38+I38</f>
        <v>109.19737499999999</v>
      </c>
      <c r="K38" s="9">
        <f t="shared" ref="K38" si="292">G38*H38+I38*12</f>
        <v>1310.3685</v>
      </c>
      <c r="L38" s="16">
        <f t="shared" si="241"/>
        <v>-44.483870967742405</v>
      </c>
      <c r="M38" s="8">
        <f t="shared" si="242"/>
        <v>0</v>
      </c>
      <c r="N38" s="10">
        <f t="shared" ref="N38" si="293">987+M38</f>
        <v>987</v>
      </c>
      <c r="O38" s="10">
        <f t="shared" ref="O38" si="294">(N38)*(100%-15%)</f>
        <v>838.94999999999993</v>
      </c>
      <c r="P38" s="13">
        <f t="shared" ref="P38" si="295">K38-O38</f>
        <v>471.41850000000011</v>
      </c>
    </row>
    <row r="39" spans="1:16" x14ac:dyDescent="0.25">
      <c r="A39" s="1">
        <v>42531</v>
      </c>
      <c r="B39">
        <v>30679</v>
      </c>
      <c r="C39">
        <f t="shared" ref="C39" si="296">A39-$A$4</f>
        <v>167</v>
      </c>
      <c r="D39">
        <f t="shared" ref="D39" si="297">B39-$B$4</f>
        <v>2111</v>
      </c>
      <c r="E39" s="2">
        <f t="shared" ref="E39" si="298">D39/C39</f>
        <v>12.640718562874252</v>
      </c>
      <c r="F39" s="4">
        <f t="shared" ref="F39" si="299">G39/12</f>
        <v>384.48852295409182</v>
      </c>
      <c r="G39" s="4">
        <f t="shared" ref="G39" si="300">E39*365</f>
        <v>4613.8622754491016</v>
      </c>
      <c r="H39" s="7">
        <v>0.26350000000000001</v>
      </c>
      <c r="I39" s="8">
        <v>6.97</v>
      </c>
      <c r="J39" s="9">
        <f t="shared" ref="J39" si="301">F39*H39+I39</f>
        <v>108.28272579840319</v>
      </c>
      <c r="K39" s="9">
        <f t="shared" ref="K39" si="302">G39*H39+I39*12</f>
        <v>1299.3927095808385</v>
      </c>
      <c r="L39" s="16">
        <f t="shared" ref="L39" si="303">G39-4700</f>
        <v>-86.137724550898383</v>
      </c>
      <c r="M39" s="8">
        <f t="shared" si="242"/>
        <v>0</v>
      </c>
      <c r="N39" s="10">
        <f t="shared" ref="N39" si="304">987+M39</f>
        <v>987</v>
      </c>
      <c r="O39" s="10">
        <f t="shared" ref="O39" si="305">(N39)*(100%-15%)</f>
        <v>838.94999999999993</v>
      </c>
      <c r="P39" s="13">
        <f t="shared" ref="P39" si="306">K39-O39</f>
        <v>460.4427095808386</v>
      </c>
    </row>
    <row r="40" spans="1:16" x14ac:dyDescent="0.25">
      <c r="A40" s="1">
        <v>42541</v>
      </c>
      <c r="B40">
        <v>30787</v>
      </c>
      <c r="C40">
        <f t="shared" ref="C40" si="307">A40-$A$4</f>
        <v>177</v>
      </c>
      <c r="D40">
        <f t="shared" ref="D40" si="308">B40-$B$4</f>
        <v>2219</v>
      </c>
      <c r="E40" s="2">
        <f t="shared" ref="E40" si="309">D40/C40</f>
        <v>12.536723163841808</v>
      </c>
      <c r="F40" s="4">
        <f t="shared" ref="F40" si="310">G40/12</f>
        <v>381.32532956685503</v>
      </c>
      <c r="G40" s="4">
        <f t="shared" ref="G40" si="311">E40*365</f>
        <v>4575.9039548022602</v>
      </c>
      <c r="H40" s="7">
        <v>0.26350000000000001</v>
      </c>
      <c r="I40" s="8">
        <v>6.97</v>
      </c>
      <c r="J40" s="9">
        <f t="shared" ref="J40" si="312">F40*H40+I40</f>
        <v>107.44922434086631</v>
      </c>
      <c r="K40" s="9">
        <f t="shared" ref="K40" si="313">G40*H40+I40*12</f>
        <v>1289.3906920903958</v>
      </c>
      <c r="L40" s="16">
        <f t="shared" ref="L40" si="314">G40-4700</f>
        <v>-124.09604519773984</v>
      </c>
      <c r="M40" s="8">
        <f t="shared" ref="M40" si="315">IF((L40&lt;0),0,(L40*0.4))</f>
        <v>0</v>
      </c>
      <c r="N40" s="10">
        <f t="shared" ref="N40" si="316">987+M40</f>
        <v>987</v>
      </c>
      <c r="O40" s="10">
        <f t="shared" ref="O40" si="317">(N40)*(100%-15%)</f>
        <v>838.94999999999993</v>
      </c>
      <c r="P40" s="13">
        <f t="shared" ref="P40" si="318">K40-O40</f>
        <v>450.44069209039583</v>
      </c>
    </row>
    <row r="41" spans="1:16" x14ac:dyDescent="0.25">
      <c r="A41" s="1">
        <v>42542</v>
      </c>
      <c r="B41">
        <v>30808</v>
      </c>
      <c r="C41">
        <f t="shared" ref="C41" si="319">A41-$A$4</f>
        <v>178</v>
      </c>
      <c r="D41">
        <f t="shared" ref="D41" si="320">B41-$B$4</f>
        <v>2240</v>
      </c>
      <c r="E41" s="2">
        <f t="shared" ref="E41" si="321">D41/C41</f>
        <v>12.584269662921349</v>
      </c>
      <c r="F41" s="4">
        <f t="shared" ref="F41" si="322">G41/12</f>
        <v>382.77153558052436</v>
      </c>
      <c r="G41" s="4">
        <f t="shared" ref="G41" si="323">E41*365</f>
        <v>4593.2584269662921</v>
      </c>
      <c r="H41" s="7">
        <v>0.26350000000000001</v>
      </c>
      <c r="I41" s="8">
        <v>6.97</v>
      </c>
      <c r="J41" s="9">
        <f t="shared" ref="J41" si="324">F41*H41+I41</f>
        <v>107.83029962546817</v>
      </c>
      <c r="K41" s="9">
        <f t="shared" ref="K41" si="325">G41*H41+I41*12</f>
        <v>1293.9635955056181</v>
      </c>
      <c r="L41" s="16">
        <f t="shared" ref="L41" si="326">G41-4700</f>
        <v>-106.74157303370794</v>
      </c>
      <c r="M41" s="8">
        <f t="shared" ref="M41" si="327">IF((L41&lt;0),0,(L41*0.4))</f>
        <v>0</v>
      </c>
      <c r="N41" s="10">
        <f t="shared" ref="N41" si="328">987+M41</f>
        <v>987</v>
      </c>
      <c r="O41" s="10">
        <f t="shared" ref="O41" si="329">(N41)*(100%-15%)</f>
        <v>838.94999999999993</v>
      </c>
      <c r="P41" s="13">
        <f t="shared" ref="P41" si="330">K41-O41</f>
        <v>455.01359550561813</v>
      </c>
    </row>
    <row r="42" spans="1:16" x14ac:dyDescent="0.25">
      <c r="A42" s="1">
        <v>42575</v>
      </c>
      <c r="B42">
        <v>31165</v>
      </c>
      <c r="C42">
        <f t="shared" ref="C42" si="331">A42-$A$4</f>
        <v>211</v>
      </c>
      <c r="D42">
        <f t="shared" ref="D42" si="332">B42-$B$4</f>
        <v>2597</v>
      </c>
      <c r="E42" s="2">
        <f t="shared" ref="E42" si="333">D42/C42</f>
        <v>12.308056872037914</v>
      </c>
      <c r="F42" s="4">
        <f t="shared" ref="F42" si="334">G42/12</f>
        <v>374.37006319115318</v>
      </c>
      <c r="G42" s="4">
        <f t="shared" ref="G42" si="335">E42*365</f>
        <v>4492.4407582938384</v>
      </c>
      <c r="H42" s="7">
        <v>0.26350000000000001</v>
      </c>
      <c r="I42" s="8">
        <v>6.97</v>
      </c>
      <c r="J42" s="9">
        <f t="shared" ref="J42" si="336">F42*H42+I42</f>
        <v>105.61651165086887</v>
      </c>
      <c r="K42" s="9">
        <f t="shared" ref="K42" si="337">G42*H42+I42*12</f>
        <v>1267.3981398104265</v>
      </c>
      <c r="L42" s="16">
        <f t="shared" ref="L42" si="338">G42-4700</f>
        <v>-207.55924170616163</v>
      </c>
      <c r="M42" s="8">
        <f t="shared" ref="M42" si="339">IF((L42&lt;0),0,(L42*0.4))</f>
        <v>0</v>
      </c>
      <c r="N42" s="10">
        <f t="shared" ref="N42" si="340">987+M42</f>
        <v>987</v>
      </c>
      <c r="O42" s="10">
        <f t="shared" ref="O42" si="341">(N42)*(100%-15%)</f>
        <v>838.94999999999993</v>
      </c>
      <c r="P42" s="13">
        <f t="shared" ref="P42" si="342">K42-O42</f>
        <v>428.4481398104266</v>
      </c>
    </row>
    <row r="43" spans="1:16" x14ac:dyDescent="0.25">
      <c r="A43" s="1">
        <v>42583</v>
      </c>
      <c r="B43">
        <v>31286</v>
      </c>
      <c r="C43">
        <f t="shared" ref="C43" si="343">A43-$A$4</f>
        <v>219</v>
      </c>
      <c r="D43">
        <f t="shared" ref="D43" si="344">B43-$B$4</f>
        <v>2718</v>
      </c>
      <c r="E43" s="2">
        <f t="shared" ref="E43" si="345">D43/C43</f>
        <v>12.41095890410959</v>
      </c>
      <c r="F43" s="4">
        <f t="shared" ref="F43" si="346">G43/12</f>
        <v>377.5</v>
      </c>
      <c r="G43" s="4">
        <f t="shared" ref="G43" si="347">E43*365</f>
        <v>4530</v>
      </c>
      <c r="H43" s="7">
        <v>0.26350000000000001</v>
      </c>
      <c r="I43" s="8">
        <v>6.97</v>
      </c>
      <c r="J43" s="9">
        <f t="shared" ref="J43" si="348">F43*H43+I43</f>
        <v>106.44125</v>
      </c>
      <c r="K43" s="9">
        <f t="shared" ref="K43" si="349">G43*H43+I43*12</f>
        <v>1277.2950000000001</v>
      </c>
      <c r="L43" s="16">
        <f t="shared" ref="L43" si="350">G43-4700</f>
        <v>-170</v>
      </c>
      <c r="M43" s="8">
        <f t="shared" ref="M43" si="351">IF((L43&lt;0),0,(L43*0.4))</f>
        <v>0</v>
      </c>
      <c r="N43" s="10">
        <f t="shared" ref="N43" si="352">987+M43</f>
        <v>987</v>
      </c>
      <c r="O43" s="10">
        <f t="shared" ref="O43" si="353">(N43)*(100%-15%)</f>
        <v>838.94999999999993</v>
      </c>
      <c r="P43" s="13">
        <f t="shared" ref="P43" si="354">K43-O43</f>
        <v>438.34500000000014</v>
      </c>
    </row>
    <row r="44" spans="1:16" x14ac:dyDescent="0.25">
      <c r="A44" s="1"/>
      <c r="E44" s="2"/>
      <c r="F44" s="4"/>
      <c r="G44" s="4"/>
      <c r="H44" s="7"/>
      <c r="I44" s="8"/>
      <c r="J44" s="9"/>
      <c r="K44" s="9"/>
      <c r="L44" s="4"/>
      <c r="M44" s="8"/>
      <c r="N44" s="10"/>
      <c r="O44" s="10"/>
      <c r="P44" s="13"/>
    </row>
    <row r="45" spans="1:16" x14ac:dyDescent="0.25">
      <c r="A45" s="3"/>
    </row>
    <row r="48" spans="1:16" x14ac:dyDescent="0.25">
      <c r="B48" s="5">
        <f>B16+4700-B43</f>
        <v>3035</v>
      </c>
      <c r="C48" s="14">
        <f>B48/4700</f>
        <v>0.64574468085106385</v>
      </c>
      <c r="D48" s="2"/>
    </row>
    <row r="50" spans="2:3" x14ac:dyDescent="0.25">
      <c r="B50" s="15" t="str">
        <f>("14.03.2017"-A43)&amp;" Tage"</f>
        <v>225 Tage</v>
      </c>
      <c r="C50" s="14">
        <f>("14.03.2017"-A43)/365</f>
        <v>0.61643835616438358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My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Alexander</cp:lastModifiedBy>
  <dcterms:created xsi:type="dcterms:W3CDTF">2015-12-26T10:02:44Z</dcterms:created>
  <dcterms:modified xsi:type="dcterms:W3CDTF">2016-08-01T16:25:38Z</dcterms:modified>
</cp:coreProperties>
</file>